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155" tabRatio="808"/>
  </bookViews>
  <sheets>
    <sheet name="Enfoque de Género" sheetId="1" r:id="rId1"/>
    <sheet name="Niñez" sheetId="38" r:id="rId2"/>
    <sheet name="Pueblos Indígenas" sheetId="33" r:id="rId3"/>
    <sheet name="Seguridad y Justicia" sheetId="34" r:id="rId4"/>
    <sheet name="Educación" sheetId="35" r:id="rId5"/>
    <sheet name="Desnutrición" sheetId="36" r:id="rId6"/>
    <sheet name="Recursos Hídricos" sheetId="37" r:id="rId7"/>
    <sheet name="Juventud" sheetId="40" r:id="rId8"/>
    <sheet name="Gestión de Riesgo" sheetId="39" r:id="rId9"/>
  </sheets>
  <definedNames>
    <definedName name="_xlnm.Print_Area" localSheetId="5">Desnutrición!$A$1:$O$48</definedName>
    <definedName name="_xlnm.Print_Area" localSheetId="4">Educación!$A$1:$O$48</definedName>
    <definedName name="_xlnm.Print_Area" localSheetId="0">'Enfoque de Género'!$A$1:$R$35</definedName>
    <definedName name="_xlnm.Print_Area" localSheetId="8">'Gestión de Riesgo'!$A$1:$O$48</definedName>
    <definedName name="_xlnm.Print_Area" localSheetId="7">Juventud!$A$1:$O$48</definedName>
    <definedName name="_xlnm.Print_Area" localSheetId="1">Niñez!$A$1:$O$34</definedName>
    <definedName name="_xlnm.Print_Area" localSheetId="2">'Pueblos Indígenas'!$A$1:$O$48</definedName>
    <definedName name="_xlnm.Print_Area" localSheetId="6">'Recursos Hídricos'!$A$1:$O$48</definedName>
    <definedName name="_xlnm.Print_Area" localSheetId="3">'Seguridad y Justicia'!$A$1:$O$48</definedName>
    <definedName name="_xlnm.Print_Titles" localSheetId="5">Desnutrición!$1:$3</definedName>
    <definedName name="_xlnm.Print_Titles" localSheetId="4">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1">Niñez!$1:$3</definedName>
    <definedName name="_xlnm.Print_Titles" localSheetId="2">'Pueblos Indígenas'!$1:$3</definedName>
    <definedName name="_xlnm.Print_Titles" localSheetId="6">'Recursos Hídricos'!$1:$3</definedName>
    <definedName name="_xlnm.Print_Titles" localSheetId="3">'Seguridad y Justicia'!$1:$3</definedName>
  </definedNames>
  <calcPr calcId="152511"/>
</workbook>
</file>

<file path=xl/calcChain.xml><?xml version="1.0" encoding="utf-8"?>
<calcChain xmlns="http://schemas.openxmlformats.org/spreadsheetml/2006/main">
  <c r="L26" i="38" l="1"/>
  <c r="F26" i="38"/>
  <c r="E26" i="38"/>
  <c r="F25" i="38"/>
  <c r="E25" i="38"/>
  <c r="C26" i="38"/>
  <c r="B26" i="38"/>
  <c r="C25" i="38"/>
  <c r="B25" i="38"/>
  <c r="L25" i="38"/>
  <c r="L24" i="38"/>
  <c r="Q27" i="1"/>
  <c r="F27" i="1"/>
  <c r="E27" i="1"/>
  <c r="Q26" i="1"/>
  <c r="G26" i="1"/>
  <c r="F26" i="1"/>
  <c r="E26" i="1"/>
  <c r="C26" i="1"/>
  <c r="B26" i="1"/>
  <c r="F24" i="38" l="1"/>
  <c r="E24" i="38"/>
  <c r="K16" i="38"/>
  <c r="J16" i="38"/>
  <c r="I16" i="38"/>
  <c r="K15" i="38"/>
  <c r="J15" i="38"/>
  <c r="I15" i="38"/>
  <c r="K13" i="38"/>
  <c r="J13" i="38"/>
  <c r="I13" i="38"/>
  <c r="K23" i="38"/>
  <c r="F23" i="38"/>
  <c r="E23" i="38"/>
  <c r="P23" i="1"/>
  <c r="E23" i="1"/>
  <c r="C23" i="1"/>
  <c r="B23" i="1"/>
  <c r="N16" i="1" l="1"/>
  <c r="N15" i="1"/>
  <c r="M16" i="1"/>
  <c r="M15" i="1"/>
  <c r="L15" i="1"/>
  <c r="N14" i="1"/>
  <c r="M14" i="1"/>
  <c r="N13" i="1"/>
  <c r="M13" i="1"/>
  <c r="M39" i="1" l="1"/>
  <c r="M38" i="1"/>
  <c r="J27" i="1" l="1"/>
  <c r="J26" i="1"/>
  <c r="G23" i="38" l="1"/>
  <c r="L23" i="38"/>
  <c r="K14" i="38"/>
  <c r="J14" i="38"/>
  <c r="I14" i="38"/>
  <c r="L16" i="1" l="1"/>
  <c r="L14" i="1"/>
  <c r="L13" i="1"/>
  <c r="G26" i="38" l="1"/>
  <c r="D26" i="38"/>
  <c r="G24" i="38"/>
  <c r="D27" i="1"/>
  <c r="J25" i="1"/>
  <c r="D25" i="38" l="1"/>
  <c r="D23" i="38" l="1"/>
  <c r="Q23" i="1"/>
  <c r="G25" i="38" l="1"/>
  <c r="D24" i="38"/>
  <c r="I29" i="33"/>
  <c r="D28" i="33"/>
  <c r="D26" i="1"/>
  <c r="Q25" i="1" l="1"/>
  <c r="D25" i="1"/>
  <c r="Q24" i="1"/>
  <c r="J24" i="1"/>
  <c r="D24" i="1"/>
  <c r="D28" i="40"/>
  <c r="G28" i="40"/>
  <c r="L28" i="40"/>
  <c r="D29" i="40"/>
  <c r="G29" i="40"/>
  <c r="L29" i="40"/>
  <c r="D30" i="40"/>
  <c r="G30" i="40"/>
  <c r="L30" i="40"/>
  <c r="D31" i="40"/>
  <c r="G31" i="40"/>
  <c r="L31" i="40"/>
  <c r="D32" i="40"/>
  <c r="G32" i="40"/>
  <c r="L32" i="40"/>
  <c r="D33" i="40"/>
  <c r="G33" i="40"/>
  <c r="L33" i="40"/>
  <c r="D34" i="40"/>
  <c r="G34" i="40"/>
  <c r="L34" i="40"/>
  <c r="D35" i="40"/>
  <c r="G35" i="40"/>
  <c r="L35" i="40"/>
  <c r="D36" i="40"/>
  <c r="G36" i="40"/>
  <c r="L36" i="40"/>
  <c r="D37" i="40"/>
  <c r="G37" i="40"/>
  <c r="L37" i="40"/>
  <c r="D38" i="40"/>
  <c r="G38" i="40"/>
  <c r="L38" i="40"/>
  <c r="D39" i="40"/>
  <c r="G39" i="40"/>
  <c r="L39" i="40"/>
  <c r="D40" i="40"/>
  <c r="G40" i="40"/>
  <c r="L40" i="40"/>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N28" i="39"/>
  <c r="I28" i="39"/>
  <c r="D28" i="39"/>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28" i="37"/>
  <c r="I28" i="37"/>
  <c r="D28"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29" i="36"/>
  <c r="I29" i="36"/>
  <c r="D29" i="36"/>
  <c r="N28" i="36"/>
  <c r="I28" i="36"/>
  <c r="D28"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28" i="35"/>
  <c r="I28" i="35"/>
  <c r="D28"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28" i="34"/>
  <c r="I28" i="34"/>
  <c r="D28"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D30" i="33"/>
  <c r="N29" i="33"/>
  <c r="D29" i="33"/>
  <c r="N28" i="33"/>
  <c r="I28" i="33"/>
  <c r="D23" i="1"/>
  <c r="J23" i="1"/>
</calcChain>
</file>

<file path=xl/sharedStrings.xml><?xml version="1.0" encoding="utf-8"?>
<sst xmlns="http://schemas.openxmlformats.org/spreadsheetml/2006/main" count="539" uniqueCount="103">
  <si>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</si>
  <si>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</si>
  <si>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</si>
  <si>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</si>
  <si>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</si>
  <si>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</si>
  <si>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</si>
  <si>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</si>
  <si>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</si>
  <si>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</si>
  <si>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</si>
  <si>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</si>
  <si>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</si>
  <si>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</si>
  <si>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</si>
  <si>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</si>
  <si>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</si>
  <si>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</si>
  <si>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</si>
  <si>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</si>
  <si>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</si>
  <si>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</si>
  <si>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</si>
  <si>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</si>
  <si>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</si>
  <si>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</si>
  <si>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</si>
  <si>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</si>
  <si>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</si>
  <si>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</si>
  <si>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</si>
  <si>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</si>
  <si>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</si>
  <si>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</si>
  <si>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</si>
  <si>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</si>
  <si>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</si>
  <si>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</si>
  <si>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</si>
  <si>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</si>
  <si>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</si>
  <si>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</si>
  <si>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</si>
  <si>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</si>
  <si>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</si>
  <si>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</si>
  <si>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</si>
  <si>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</si>
  <si>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</si>
  <si>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</si>
  <si>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</si>
  <si>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</si>
  <si>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</si>
  <si>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</si>
  <si>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</si>
  <si>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</si>
  <si>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</si>
  <si>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</si>
  <si>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</si>
  <si>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</si>
  <si>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</si>
  <si>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</si>
  <si>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</si>
  <si>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t>11140067 - Consejo Nacional de Adopciones</t>
  </si>
  <si>
    <t>11140067</t>
  </si>
  <si>
    <t>11</t>
  </si>
  <si>
    <t>000</t>
  </si>
  <si>
    <t>00</t>
  </si>
  <si>
    <t>002</t>
  </si>
  <si>
    <t>0101</t>
  </si>
  <si>
    <t>003</t>
  </si>
  <si>
    <t>12</t>
  </si>
  <si>
    <t>MADRES Y/O PADRES BIOLÓGICOS EN CONFLICTO CON SU PARENTALIDAD, ORIENTADOS</t>
  </si>
  <si>
    <t>13</t>
  </si>
  <si>
    <t xml:space="preserve"> </t>
  </si>
  <si>
    <t>-</t>
  </si>
  <si>
    <t>NNA INTEGRADOS EN FAMILIAS ADOPTIVAS</t>
  </si>
  <si>
    <t>HOGARES DE PROTECCIÓN, ABRIGO Y CUIDADO DE NNA, SUPERVISADOS Y CAPACITADOS.</t>
  </si>
  <si>
    <t>HOGARES DE PROTECCIÓN, ABRIGO Y CUIDADO DE NNA, AUTORIZADOS Y/O REVALIDADOS</t>
  </si>
  <si>
    <r>
      <t>(F3)</t>
    </r>
    <r>
      <rPr>
        <b/>
        <sz val="9"/>
        <color indexed="8"/>
        <rFont val="Arial"/>
        <family val="2"/>
      </rPr>
      <t xml:space="preserve">
Ejecutado</t>
    </r>
  </si>
  <si>
    <r>
      <t>(F2)</t>
    </r>
    <r>
      <rPr>
        <b/>
        <sz val="9"/>
        <color indexed="8"/>
        <rFont val="Arial"/>
        <family val="2"/>
      </rPr>
      <t xml:space="preserve">
Vigente</t>
    </r>
  </si>
  <si>
    <r>
      <t xml:space="preserve">(F1) </t>
    </r>
    <r>
      <rPr>
        <b/>
        <sz val="9"/>
        <color indexed="8"/>
        <rFont val="Arial"/>
        <family val="2"/>
      </rPr>
      <t xml:space="preserve">
Aprobado</t>
    </r>
  </si>
  <si>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</si>
  <si>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</si>
  <si>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(G1)</t>
    </r>
    <r>
      <rPr>
        <b/>
        <sz val="9"/>
        <color indexed="8"/>
        <rFont val="Arial"/>
        <family val="2"/>
      </rPr>
      <t xml:space="preserve">
Programada
Inicial</t>
    </r>
  </si>
  <si>
    <r>
      <t>(G2)</t>
    </r>
    <r>
      <rPr>
        <b/>
        <sz val="9"/>
        <color indexed="10"/>
        <rFont val="Arial"/>
        <family val="2"/>
      </rPr>
      <t xml:space="preserve">
</t>
    </r>
    <r>
      <rPr>
        <b/>
        <sz val="9"/>
        <color indexed="8"/>
        <rFont val="Arial"/>
        <family val="2"/>
      </rPr>
      <t>Vigente
Anual</t>
    </r>
  </si>
  <si>
    <r>
      <t>(G3)</t>
    </r>
    <r>
      <rPr>
        <b/>
        <sz val="9"/>
        <color indexed="8"/>
        <rFont val="Arial"/>
        <family val="2"/>
      </rPr>
      <t xml:space="preserve">
Ejecutada
Acumulada</t>
    </r>
  </si>
  <si>
    <r>
      <t>(G4)</t>
    </r>
    <r>
      <rPr>
        <b/>
        <sz val="9"/>
        <color indexed="8"/>
        <rFont val="Arial"/>
        <family val="2"/>
      </rPr>
      <t xml:space="preserve">
Nombre del Producto</t>
    </r>
  </si>
  <si>
    <r>
      <t xml:space="preserve">(E) </t>
    </r>
    <r>
      <rPr>
        <b/>
        <sz val="9"/>
        <color indexed="8"/>
        <rFont val="Arial"/>
        <family val="2"/>
      </rPr>
      <t xml:space="preserve">
Nivel Asociado del Clasificador</t>
    </r>
  </si>
  <si>
    <t>Nivel 1</t>
  </si>
  <si>
    <t>Nivel 2</t>
  </si>
  <si>
    <t>Nivel 3</t>
  </si>
  <si>
    <t>8</t>
  </si>
  <si>
    <t>4</t>
  </si>
  <si>
    <t>3</t>
  </si>
  <si>
    <t>ACTORES SOCIALES    INFORMADOS SOBRE  ATENCIÓN EMERGENTE A MADRES Y/O PADRES  EN CONFLICTO CON SU PARENTALIDAD.</t>
  </si>
  <si>
    <r>
      <rPr>
        <b/>
        <sz val="9"/>
        <color indexed="8"/>
        <rFont val="Arial"/>
        <family val="2"/>
      </rPr>
      <t xml:space="preserve">2. </t>
    </r>
    <r>
      <rPr>
        <sz val="9"/>
        <color indexed="8"/>
        <rFont val="Arial"/>
        <family val="2"/>
      </rPr>
      <t xml:space="preserve">La edad de los niños no permite que ellos auto determinen a que grupo étnico pertenecen.         </t>
    </r>
    <r>
      <rPr>
        <b/>
        <sz val="9"/>
        <color indexed="8"/>
        <rFont val="Arial"/>
        <family val="2"/>
      </rPr>
      <t xml:space="preserve">                                                                                                                                                                                                                                                                                  3. </t>
    </r>
    <r>
      <rPr>
        <sz val="9"/>
        <color indexed="8"/>
        <rFont val="Arial"/>
        <family val="2"/>
      </rPr>
      <t xml:space="preserve">Con respecto a los NNA abrigados en hogares de abrigo y protección,  no se cuenta con información que defina el grupo étnico al que pertenecen  o al que se identifiquen.                    </t>
    </r>
    <r>
      <rPr>
        <b/>
        <sz val="9"/>
        <color indexed="8"/>
        <rFont val="Arial"/>
        <family val="2"/>
      </rPr>
      <t xml:space="preserve">                                                                      </t>
    </r>
  </si>
  <si>
    <t>98</t>
  </si>
  <si>
    <t>26</t>
  </si>
  <si>
    <t>684</t>
  </si>
  <si>
    <r>
      <t xml:space="preserve">1. Corresponde a las Resoluciones Finales del Proceso Administrativo  de Adopción,  emitidas por la  Dirección General del CNA , después de conocidos y resueltos favorablemente por el Consejo Nacional de Adopciones que reúnen los requisitos regulados en la Ley de Adopciones, Leyes Internacionales y Ordinarias Nacionales, así como  los estándares internacionales vigentes.                                                                                                                                                                                                                                                                                      </t>
    </r>
    <r>
      <rPr>
        <b/>
        <sz val="9"/>
        <color indexed="8"/>
        <rFont val="Arial"/>
        <family val="2"/>
      </rPr>
      <t xml:space="preserve">2. </t>
    </r>
    <r>
      <rPr>
        <sz val="9"/>
        <color indexed="8"/>
        <rFont val="Arial"/>
        <family val="2"/>
      </rPr>
      <t>Los datos que se dan a conocer en esta sección corresponden al número de niños que han sido respaldados por el proceso de orientación que se brinda a la madre y/o padre en conflicto con su parentalidad.   Es importante hacer énfasis en que el número de niños puede ser mayor o menor  al número de madres y/o padres orientados, debido al número de hijos que se encuentran en protección y/o si se dio la orientación a ambos padres les corresponde los mismos hijos. Además, dentro de la población beneficiada se encuentra un joven adolescente de 16 años, el cual no fue incluido dentro del cuadro por el rango de edades establecidas en el mismo.   La edad de los niños no permite que ellos auto determinen a que grupo étnico pertenecen.</t>
    </r>
    <r>
      <rPr>
        <b/>
        <sz val="9"/>
        <color indexed="8"/>
        <rFont val="Arial"/>
        <family val="2"/>
      </rPr>
      <t xml:space="preserve">                                                                                                                                                                                                                                                                                                                                                                                                                                                 3. </t>
    </r>
    <r>
      <rPr>
        <sz val="9"/>
        <color indexed="8"/>
        <rFont val="Arial"/>
        <family val="2"/>
      </rPr>
      <t xml:space="preserve"> En el ejercicio fiscal 2016 se culmina la supervisión de 169 hogares de abrigo y protección, donde se encuentran abrigados  2855 NNA, menores de 13 años, el total de NNA se toma de la sumatoria de los reportes de meses anteriores  y lo reportado por los profesionales que realizaron las supervisiones en el último cuatrimestre.      </t>
    </r>
    <r>
      <rPr>
        <b/>
        <sz val="9"/>
        <color indexed="8"/>
        <rFont val="Arial"/>
        <family val="2"/>
      </rPr>
      <t xml:space="preserve">                                                                                                                                                                                                                                                                                                                                                                                         4. </t>
    </r>
    <r>
      <rPr>
        <sz val="9"/>
        <color indexed="8"/>
        <rFont val="Arial"/>
        <family val="2"/>
      </rPr>
      <t>En el ejercicio fiscal 2016 fueron autorizados  y revalidados 26 hogares de abrigo y protección un total de 684 NNA abrigados según datos reportados al mes de diciembre 2016, por lo que el número de NNA reportados posiblemente varíen respecto al número de NNA reportados a la fecha en que el hogar fue autorizado o revalidado. Del total de 26 hogares se determina que: 1  hogar de abrigo y protección no abrigaba NNA al momento en el primer cuatrimestre, 3 en el segundo cuatrimestre, y 1 en el tercer cuatrimestre.</t>
    </r>
  </si>
  <si>
    <r>
      <rPr>
        <b/>
        <sz val="9"/>
        <color indexed="8"/>
        <rFont val="Arial"/>
        <family val="2"/>
      </rPr>
      <t xml:space="preserve">1. </t>
    </r>
    <r>
      <rPr>
        <sz val="9"/>
        <color indexed="8"/>
        <rFont val="Arial"/>
        <family val="2"/>
      </rPr>
      <t xml:space="preserve">Corresponde a las Resoluciones Finales del Proceso Administrativo  de Adopción,  emitidas por la  Dirección General del CNA , después de conocidos y resueltos favorablemente por el Consejo Nacional de Adopciones que reúnen los requisitos regulados en la Ley de Adopciones, Leyes Internacionales y Ordinarias Nacionales, así como  los estándares internacionales vigentes. </t>
    </r>
    <r>
      <rPr>
        <b/>
        <sz val="9"/>
        <color indexed="8"/>
        <rFont val="Arial"/>
        <family val="2"/>
      </rPr>
      <t xml:space="preserve">                                                                                                                                                                                                                                                                                           2. </t>
    </r>
    <r>
      <rPr>
        <sz val="9"/>
        <color indexed="8"/>
        <rFont val="Arial"/>
        <family val="2"/>
      </rPr>
      <t xml:space="preserve">Durante el año  2016 se orientó a 53 madres y/o padres biológicos en conflicto con su parentalidad.                        </t>
    </r>
    <r>
      <rPr>
        <b/>
        <sz val="9"/>
        <color indexed="8"/>
        <rFont val="Arial"/>
        <family val="2"/>
      </rPr>
      <t xml:space="preserve">                                                                                                                                                                                                                                                                                                                      3. </t>
    </r>
    <r>
      <rPr>
        <sz val="9"/>
        <color indexed="8"/>
        <rFont val="Arial"/>
        <family val="2"/>
      </rPr>
      <t>Se ha informado a  232  hombres y a 789 mujeres, actores del sector salud, educación, líderes religiosos y comunitarios, juzgados e instituciones en pro de la niñez y mujer, sobre  atención emergente a madres y/o padres  en conflicto con su parentalidad.</t>
    </r>
    <r>
      <rPr>
        <b/>
        <sz val="9"/>
        <rFont val="Arial"/>
        <family val="2"/>
      </rPr>
      <t xml:space="preserve">         </t>
    </r>
    <r>
      <rPr>
        <b/>
        <sz val="9"/>
        <color indexed="8"/>
        <rFont val="Arial"/>
        <family val="2"/>
      </rPr>
      <t xml:space="preserve">                                                                                                                                                                                                                                                                                                                                                                                                                                                         </t>
    </r>
    <r>
      <rPr>
        <b/>
        <sz val="9"/>
        <rFont val="Arial"/>
        <family val="2"/>
      </rPr>
      <t xml:space="preserve">4. </t>
    </r>
    <r>
      <rPr>
        <sz val="9"/>
        <rFont val="Arial"/>
        <family val="2"/>
      </rPr>
      <t xml:space="preserve"> En el ejercicio fiscal 2016 se culmina la supervisión de 169 hogares de abrigo y protección, donde se encuentran 5709 personas, de los cuales 2855  son NNA, menores de 13 años, el total de NNA se toma de la sumatoria de los reportes de meses anteriores y lo reportado por los profesionales que realizaron las supervisiones en el último cuatrimestre.    </t>
    </r>
    <r>
      <rPr>
        <b/>
        <sz val="9"/>
        <rFont val="Arial"/>
        <family val="2"/>
      </rPr>
      <t xml:space="preserve">             
4.1  </t>
    </r>
    <r>
      <rPr>
        <sz val="9"/>
        <rFont val="Arial"/>
        <family val="2"/>
      </rPr>
      <t xml:space="preserve">En el ejercicio fiscal 2016 se brinda capacitación a 106 delegados de 98 hogares de abrigo y protección, no se puede determinar la población beneficiaria en las categorías de género y edad, derivado de que asisten a los talleres diferentes representantes o delgados en los diferentes talleres impartidos.               </t>
    </r>
    <r>
      <rPr>
        <b/>
        <sz val="9"/>
        <rFont val="Arial"/>
        <family val="2"/>
      </rPr>
      <t xml:space="preserve">         
5. </t>
    </r>
    <r>
      <rPr>
        <sz val="9"/>
        <rFont val="Arial"/>
        <family val="2"/>
      </rPr>
      <t>En el ejercicio fiscal 2016 fueron autorizados y revalidados 26 hogares de abrigo y protección con un total de 1086 personas  abrigadas, de las cuales  684 son menores de 13 años, según datos reportados al mes de diciembre 2016 por la Unidad de Registro, por lo que el número de NNA reportados posiblemente varíen respecto al número de NNA reportados a la fecha en que el hogar fue autorizado o revalidado. Del total de 26 hogares se determina que:  1  hogar de abrigo y protección no abrigaba NNA en el primer cuatrimestre, 3 en el segundo cuatrimestre, y 1 en el tercer cuatrimestre.</t>
    </r>
    <r>
      <rPr>
        <b/>
        <sz val="9"/>
        <rFont val="Arial"/>
        <family val="2"/>
      </rPr>
      <t xml:space="preserve">
</t>
    </r>
  </si>
  <si>
    <r>
      <rPr>
        <b/>
        <sz val="9"/>
        <color indexed="8"/>
        <rFont val="Arial"/>
        <family val="2"/>
      </rPr>
      <t xml:space="preserve">2.  </t>
    </r>
    <r>
      <rPr>
        <sz val="9"/>
        <color indexed="8"/>
        <rFont val="Arial"/>
        <family val="2"/>
      </rPr>
      <t xml:space="preserve">En relación  a la orientación a  madres y/o padres biológicos  en conflicto con su parentalidad, se ha complicado  la ubicación de las madres y/o padres en conflicto con su parentalidad, derivado de que en algunas ocasiones proporcionan direcciones erróneas.  Asimismo, ha sido necesario realizar gestiones para contar con intérprete de idiomas mayas, para realizar la orientación.                                          </t>
    </r>
    <r>
      <rPr>
        <b/>
        <sz val="9"/>
        <color indexed="8"/>
        <rFont val="Arial"/>
        <family val="2"/>
      </rPr>
      <t xml:space="preserve">                                                  
3.  </t>
    </r>
    <r>
      <rPr>
        <sz val="9"/>
        <color indexed="8"/>
        <rFont val="Arial"/>
        <family val="2"/>
      </rPr>
      <t xml:space="preserve">En relación a la formación e información de los Actores del sector salud, educación, líderes religiosos y comunitarios, ausencia  en algún taller por compromisos que requiere  la institución que representa.    </t>
    </r>
    <r>
      <rPr>
        <b/>
        <sz val="9"/>
        <color indexed="8"/>
        <rFont val="Arial"/>
        <family val="2"/>
      </rPr>
      <t xml:space="preserve">                                                                                                         
4.</t>
    </r>
    <r>
      <rPr>
        <b/>
        <sz val="9"/>
        <color rgb="FFFF0000"/>
        <rFont val="Arial"/>
        <family val="2"/>
      </rPr>
      <t xml:space="preserve"> </t>
    </r>
    <r>
      <rPr>
        <sz val="9"/>
        <color rgb="FFFF0000"/>
        <rFont val="Arial"/>
        <family val="2"/>
      </rPr>
      <t xml:space="preserve">  </t>
    </r>
    <r>
      <rPr>
        <sz val="9"/>
        <rFont val="Arial"/>
        <family val="2"/>
      </rPr>
      <t>Con respecto a los NNA abrigados en hogares de abrigo y protección, no se cuenta con información que defina el grupo étnico.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</si>
</sst>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_(&quot;Q&quot;* \(#,##0.00\);_(&quot;Q&quot;* &quot;-&quot;??_);_(@_)"/>
    <numFmt numFmtId="165" formatCode="&quot;Q&quot;#,##0.0"/>
  </numFmts>
  <fonts count="16" x14ac:knownFonts="1">
    <font>
      <sz val="11"/>
      <color theme="1"/>
      <name val="Calibri"/>
      <family val="2"/>
      <scheme val="minor"/>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sz val="8"/>
      <color indexed="8"/>
      <name val="Arial"/>
      <family val="2"/>
    </font>
    <font>
      <sz val="8"/>
      <name val="Arial"/>
      <family val="2"/>
    </font>
    <font>
      <b/>
      <sz val="9"/>
      <name val="Arial"/>
      <family val="2"/>
    </font>
    <font>
      <sz val="9"/>
      <name val="Arial"/>
      <family val="2"/>
    </font>
    <font>
      <b/>
      <sz val="9"/>
      <color rgb="FFFF0000"/>
      <name val="Arial"/>
      <family val="2"/>
    </font>
    <font>
      <sz val="9"/>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7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thin">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270">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49" fontId="4" fillId="2" borderId="7" xfId="0" applyNumberFormat="1" applyFont="1" applyFill="1" applyBorder="1" applyAlignment="1">
      <alignment horizontal="right"/>
    </xf>
    <xf numFmtId="49" fontId="4" fillId="2" borderId="8" xfId="0" applyNumberFormat="1" applyFont="1" applyFill="1" applyBorder="1" applyAlignment="1">
      <alignment horizontal="right"/>
    </xf>
    <xf numFmtId="49" fontId="4" fillId="2" borderId="9" xfId="0" applyNumberFormat="1" applyFont="1" applyFill="1" applyBorder="1" applyAlignment="1">
      <alignment horizontal="right"/>
    </xf>
    <xf numFmtId="49" fontId="4" fillId="2" borderId="10" xfId="0" applyNumberFormat="1" applyFont="1" applyFill="1" applyBorder="1" applyAlignment="1">
      <alignment horizontal="right"/>
    </xf>
    <xf numFmtId="49" fontId="4" fillId="2" borderId="11" xfId="0" applyNumberFormat="1" applyFont="1" applyFill="1" applyBorder="1" applyAlignment="1">
      <alignment horizontal="right"/>
    </xf>
    <xf numFmtId="49" fontId="4" fillId="2" borderId="12" xfId="0" applyNumberFormat="1" applyFont="1" applyFill="1" applyBorder="1" applyAlignment="1">
      <alignment horizontal="right"/>
    </xf>
    <xf numFmtId="49" fontId="4" fillId="2" borderId="13" xfId="0" applyNumberFormat="1" applyFont="1" applyFill="1" applyBorder="1" applyAlignment="1">
      <alignment horizontal="right"/>
    </xf>
    <xf numFmtId="49" fontId="4" fillId="2" borderId="14" xfId="0" applyNumberFormat="1" applyFont="1" applyFill="1" applyBorder="1" applyAlignment="1">
      <alignment horizontal="right"/>
    </xf>
    <xf numFmtId="49" fontId="4" fillId="2" borderId="15" xfId="0" applyNumberFormat="1" applyFont="1" applyFill="1" applyBorder="1" applyAlignment="1">
      <alignment horizontal="right"/>
    </xf>
    <xf numFmtId="49" fontId="4" fillId="2" borderId="16" xfId="0" applyNumberFormat="1" applyFont="1" applyFill="1" applyBorder="1" applyAlignment="1">
      <alignment horizontal="right"/>
    </xf>
    <xf numFmtId="49" fontId="4" fillId="2" borderId="17" xfId="0" applyNumberFormat="1" applyFont="1" applyFill="1" applyBorder="1" applyAlignment="1">
      <alignment horizontal="right"/>
    </xf>
    <xf numFmtId="49" fontId="4" fillId="2" borderId="18" xfId="0" applyNumberFormat="1" applyFont="1" applyFill="1" applyBorder="1" applyAlignment="1">
      <alignment horizontal="right"/>
    </xf>
    <xf numFmtId="0" fontId="6" fillId="2" borderId="19" xfId="0" applyFont="1" applyFill="1" applyBorder="1" applyAlignment="1">
      <alignment horizontal="center" vertical="center" wrapText="1"/>
    </xf>
    <xf numFmtId="0" fontId="4"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23" xfId="0" applyFont="1" applyFill="1" applyBorder="1" applyAlignment="1">
      <alignment horizontal="right"/>
    </xf>
    <xf numFmtId="0" fontId="4" fillId="2" borderId="24" xfId="0" applyFont="1" applyFill="1" applyBorder="1" applyAlignment="1">
      <alignment horizontal="right"/>
    </xf>
    <xf numFmtId="0" fontId="4" fillId="2" borderId="25" xfId="0" applyFont="1" applyFill="1" applyBorder="1" applyAlignment="1">
      <alignment horizontal="right"/>
    </xf>
    <xf numFmtId="0" fontId="4" fillId="2" borderId="26" xfId="0" applyFont="1" applyFill="1" applyBorder="1" applyAlignment="1">
      <alignment horizontal="right"/>
    </xf>
    <xf numFmtId="3" fontId="4" fillId="2" borderId="8" xfId="0" applyNumberFormat="1" applyFont="1" applyFill="1" applyBorder="1" applyAlignment="1">
      <alignment horizontal="right"/>
    </xf>
    <xf numFmtId="3" fontId="4" fillId="2" borderId="11"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17" xfId="0" applyNumberFormat="1" applyFont="1" applyFill="1" applyBorder="1" applyAlignment="1">
      <alignment horizontal="right"/>
    </xf>
    <xf numFmtId="3" fontId="4" fillId="2" borderId="27" xfId="0" applyNumberFormat="1" applyFont="1" applyFill="1" applyBorder="1" applyAlignment="1">
      <alignment horizontal="right"/>
    </xf>
    <xf numFmtId="3" fontId="3" fillId="2" borderId="28" xfId="0" applyNumberFormat="1" applyFont="1" applyFill="1" applyBorder="1" applyAlignment="1">
      <alignment horizontal="right"/>
    </xf>
    <xf numFmtId="3" fontId="4" fillId="2" borderId="29" xfId="0" applyNumberFormat="1" applyFont="1" applyFill="1" applyBorder="1" applyAlignment="1">
      <alignment horizontal="right"/>
    </xf>
    <xf numFmtId="3" fontId="3" fillId="2" borderId="20" xfId="0" applyNumberFormat="1" applyFont="1" applyFill="1" applyBorder="1" applyAlignment="1">
      <alignment horizontal="right"/>
    </xf>
    <xf numFmtId="3" fontId="4" fillId="2" borderId="30" xfId="0" applyNumberFormat="1" applyFont="1" applyFill="1" applyBorder="1" applyAlignment="1">
      <alignment horizontal="right"/>
    </xf>
    <xf numFmtId="3" fontId="3" fillId="2" borderId="21" xfId="0" applyNumberFormat="1" applyFont="1" applyFill="1" applyBorder="1" applyAlignment="1">
      <alignment horizontal="right"/>
    </xf>
    <xf numFmtId="3" fontId="4" fillId="2" borderId="31" xfId="0" applyNumberFormat="1" applyFont="1" applyFill="1" applyBorder="1" applyAlignment="1">
      <alignment horizontal="right"/>
    </xf>
    <xf numFmtId="3" fontId="3" fillId="2" borderId="22" xfId="0" applyNumberFormat="1" applyFont="1" applyFill="1" applyBorder="1" applyAlignment="1">
      <alignment horizontal="right"/>
    </xf>
    <xf numFmtId="3" fontId="4" fillId="2" borderId="7" xfId="0" applyNumberFormat="1" applyFont="1" applyFill="1" applyBorder="1" applyAlignment="1">
      <alignment horizontal="right"/>
    </xf>
    <xf numFmtId="3" fontId="3" fillId="2" borderId="8" xfId="0" applyNumberFormat="1" applyFont="1" applyFill="1" applyBorder="1" applyAlignment="1">
      <alignment horizontal="right"/>
    </xf>
    <xf numFmtId="3" fontId="4" fillId="2" borderId="10" xfId="0" applyNumberFormat="1" applyFont="1" applyFill="1" applyBorder="1" applyAlignment="1">
      <alignment horizontal="right"/>
    </xf>
    <xf numFmtId="3" fontId="3" fillId="2" borderId="11" xfId="0" applyNumberFormat="1" applyFont="1" applyFill="1" applyBorder="1" applyAlignment="1">
      <alignment horizontal="right"/>
    </xf>
    <xf numFmtId="3" fontId="4"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3" fontId="4" fillId="2" borderId="16" xfId="0" applyNumberFormat="1" applyFont="1" applyFill="1" applyBorder="1" applyAlignment="1">
      <alignment horizontal="right"/>
    </xf>
    <xf numFmtId="3" fontId="3" fillId="2" borderId="17" xfId="0" applyNumberFormat="1" applyFont="1" applyFill="1" applyBorder="1" applyAlignment="1">
      <alignment horizontal="right"/>
    </xf>
    <xf numFmtId="165" fontId="4" fillId="2" borderId="32" xfId="0" applyNumberFormat="1" applyFont="1" applyFill="1" applyBorder="1" applyAlignment="1">
      <alignment horizontal="right"/>
    </xf>
    <xf numFmtId="165" fontId="4" fillId="2" borderId="9" xfId="0" applyNumberFormat="1" applyFont="1" applyFill="1" applyBorder="1" applyAlignment="1">
      <alignment horizontal="right"/>
    </xf>
    <xf numFmtId="165" fontId="4" fillId="2" borderId="28" xfId="0" applyNumberFormat="1" applyFont="1" applyFill="1" applyBorder="1" applyAlignment="1">
      <alignment horizontal="right"/>
    </xf>
    <xf numFmtId="165" fontId="4" fillId="2" borderId="33" xfId="0" applyNumberFormat="1" applyFont="1" applyFill="1" applyBorder="1" applyAlignment="1">
      <alignment horizontal="right"/>
    </xf>
    <xf numFmtId="165" fontId="4" fillId="2" borderId="12" xfId="0" applyNumberFormat="1" applyFont="1" applyFill="1" applyBorder="1" applyAlignment="1">
      <alignment horizontal="right"/>
    </xf>
    <xf numFmtId="165" fontId="4" fillId="2" borderId="20" xfId="0" applyNumberFormat="1" applyFont="1" applyFill="1" applyBorder="1" applyAlignment="1">
      <alignment horizontal="right"/>
    </xf>
    <xf numFmtId="165" fontId="4" fillId="2" borderId="34" xfId="0" applyNumberFormat="1" applyFont="1" applyFill="1" applyBorder="1" applyAlignment="1">
      <alignment horizontal="right"/>
    </xf>
    <xf numFmtId="165" fontId="4" fillId="2" borderId="15" xfId="0" applyNumberFormat="1" applyFont="1" applyFill="1" applyBorder="1" applyAlignment="1">
      <alignment horizontal="right"/>
    </xf>
    <xf numFmtId="165" fontId="4" fillId="2" borderId="21" xfId="0" applyNumberFormat="1" applyFont="1" applyFill="1" applyBorder="1" applyAlignment="1">
      <alignment horizontal="right"/>
    </xf>
    <xf numFmtId="165" fontId="4" fillId="2" borderId="35" xfId="0" applyNumberFormat="1" applyFont="1" applyFill="1" applyBorder="1" applyAlignment="1">
      <alignment horizontal="right"/>
    </xf>
    <xf numFmtId="165" fontId="4" fillId="2" borderId="18" xfId="0" applyNumberFormat="1" applyFont="1" applyFill="1" applyBorder="1" applyAlignment="1">
      <alignment horizontal="right"/>
    </xf>
    <xf numFmtId="165" fontId="4" fillId="2" borderId="22" xfId="0" applyNumberFormat="1" applyFont="1" applyFill="1" applyBorder="1" applyAlignment="1">
      <alignment horizontal="right"/>
    </xf>
    <xf numFmtId="4" fontId="4" fillId="2" borderId="32" xfId="0" applyNumberFormat="1" applyFont="1" applyFill="1" applyBorder="1" applyAlignment="1">
      <alignment horizontal="right"/>
    </xf>
    <xf numFmtId="4" fontId="4" fillId="2" borderId="8" xfId="0" applyNumberFormat="1" applyFont="1" applyFill="1" applyBorder="1" applyAlignment="1">
      <alignment horizontal="right"/>
    </xf>
    <xf numFmtId="4" fontId="4" fillId="2" borderId="33" xfId="0" applyNumberFormat="1" applyFont="1" applyFill="1" applyBorder="1" applyAlignment="1">
      <alignment horizontal="right"/>
    </xf>
    <xf numFmtId="4" fontId="4" fillId="2" borderId="11" xfId="0" applyNumberFormat="1" applyFont="1" applyFill="1" applyBorder="1" applyAlignment="1">
      <alignment horizontal="right"/>
    </xf>
    <xf numFmtId="4" fontId="4" fillId="2" borderId="34" xfId="0" applyNumberFormat="1" applyFont="1" applyFill="1" applyBorder="1" applyAlignment="1">
      <alignment horizontal="right"/>
    </xf>
    <xf numFmtId="4" fontId="4" fillId="2" borderId="14" xfId="0" applyNumberFormat="1" applyFont="1" applyFill="1" applyBorder="1" applyAlignment="1">
      <alignment horizontal="right"/>
    </xf>
    <xf numFmtId="4" fontId="4" fillId="2" borderId="35" xfId="0" applyNumberFormat="1" applyFont="1" applyFill="1" applyBorder="1" applyAlignment="1">
      <alignment horizontal="right"/>
    </xf>
    <xf numFmtId="4" fontId="4" fillId="2" borderId="17" xfId="0" applyNumberFormat="1" applyFont="1" applyFill="1" applyBorder="1" applyAlignment="1">
      <alignment horizontal="right"/>
    </xf>
    <xf numFmtId="0" fontId="3" fillId="3" borderId="0" xfId="0" applyFont="1" applyFill="1" applyBorder="1"/>
    <xf numFmtId="0" fontId="3" fillId="4" borderId="36" xfId="0" applyFont="1" applyFill="1" applyBorder="1"/>
    <xf numFmtId="0" fontId="3" fillId="4" borderId="37" xfId="0" applyFont="1" applyFill="1" applyBorder="1"/>
    <xf numFmtId="0" fontId="3" fillId="4" borderId="4" xfId="0" applyFont="1" applyFill="1" applyBorder="1"/>
    <xf numFmtId="0" fontId="8" fillId="2" borderId="0" xfId="0" applyFont="1" applyFill="1" applyAlignment="1">
      <alignment horizontal="left"/>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32" xfId="0" applyFont="1" applyFill="1" applyBorder="1"/>
    <xf numFmtId="0" fontId="9" fillId="4" borderId="38" xfId="0" applyFont="1" applyFill="1" applyBorder="1"/>
    <xf numFmtId="0" fontId="3" fillId="2" borderId="0" xfId="0" applyFont="1" applyFill="1" applyBorder="1" applyAlignment="1">
      <alignment vertical="center"/>
    </xf>
    <xf numFmtId="0" fontId="3" fillId="2" borderId="3" xfId="0" applyFont="1" applyFill="1" applyBorder="1" applyAlignment="1">
      <alignment horizontal="center" vertical="center" wrapText="1"/>
    </xf>
    <xf numFmtId="0" fontId="4" fillId="2" borderId="23" xfId="0" applyFont="1" applyFill="1" applyBorder="1" applyAlignment="1">
      <alignment horizontal="center"/>
    </xf>
    <xf numFmtId="0" fontId="4" fillId="2" borderId="23" xfId="0" applyFont="1" applyFill="1" applyBorder="1" applyAlignment="1">
      <alignment horizontal="center" vertical="center"/>
    </xf>
    <xf numFmtId="49" fontId="4" fillId="2" borderId="8"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164" fontId="4" fillId="2" borderId="28"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0" fontId="4" fillId="2" borderId="25" xfId="0" applyFont="1" applyFill="1" applyBorder="1" applyAlignment="1">
      <alignment horizontal="center" vertical="center"/>
    </xf>
    <xf numFmtId="49" fontId="4" fillId="2" borderId="17" xfId="0" applyNumberFormat="1" applyFont="1" applyFill="1" applyBorder="1" applyAlignment="1">
      <alignment horizontal="center" vertical="center"/>
    </xf>
    <xf numFmtId="0" fontId="10" fillId="2" borderId="20" xfId="0" applyFont="1" applyFill="1" applyBorder="1" applyAlignment="1">
      <alignment horizontal="justify" vertical="center" wrapText="1"/>
    </xf>
    <xf numFmtId="3" fontId="4" fillId="2" borderId="32"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3" fontId="4" fillId="2" borderId="33"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164" fontId="4" fillId="2" borderId="20" xfId="0" applyNumberFormat="1" applyFont="1" applyFill="1" applyBorder="1" applyAlignment="1">
      <alignment horizontal="right" vertical="center"/>
    </xf>
    <xf numFmtId="49" fontId="4" fillId="2" borderId="39"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0" xfId="0" applyNumberFormat="1" applyFont="1" applyFill="1" applyBorder="1" applyAlignment="1">
      <alignment horizontal="center" vertical="center"/>
    </xf>
    <xf numFmtId="3" fontId="3" fillId="2" borderId="28"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3" fontId="4" fillId="2" borderId="41" xfId="0" applyNumberFormat="1" applyFont="1" applyFill="1" applyBorder="1" applyAlignment="1">
      <alignment horizontal="center" vertical="center"/>
    </xf>
    <xf numFmtId="0" fontId="11" fillId="0" borderId="22" xfId="0" applyFont="1" applyFill="1" applyBorder="1" applyAlignment="1">
      <alignment horizontal="justify" vertical="center" wrapText="1"/>
    </xf>
    <xf numFmtId="49" fontId="4" fillId="2" borderId="41" xfId="0" applyNumberFormat="1" applyFont="1" applyFill="1" applyBorder="1" applyAlignment="1">
      <alignment horizontal="center" vertical="center"/>
    </xf>
    <xf numFmtId="3" fontId="4" fillId="2" borderId="44" xfId="0" applyNumberFormat="1" applyFont="1" applyFill="1" applyBorder="1" applyAlignment="1">
      <alignment horizontal="center" vertical="center"/>
    </xf>
    <xf numFmtId="0" fontId="4" fillId="2" borderId="45" xfId="0" applyFont="1" applyFill="1" applyBorder="1" applyAlignment="1">
      <alignment horizontal="center" vertical="center"/>
    </xf>
    <xf numFmtId="49" fontId="4" fillId="2" borderId="29" xfId="0" applyNumberFormat="1" applyFont="1" applyFill="1" applyBorder="1" applyAlignment="1">
      <alignment horizontal="center" vertical="center"/>
    </xf>
    <xf numFmtId="1" fontId="3" fillId="2" borderId="42" xfId="0" applyNumberFormat="1" applyFont="1" applyFill="1" applyBorder="1" applyAlignment="1">
      <alignment horizontal="center" vertical="center"/>
    </xf>
    <xf numFmtId="164" fontId="4" fillId="2" borderId="46" xfId="0" applyNumberFormat="1" applyFont="1" applyFill="1" applyBorder="1" applyAlignment="1">
      <alignment horizontal="right" vertical="center"/>
    </xf>
    <xf numFmtId="0" fontId="4" fillId="2" borderId="58" xfId="0" applyFont="1" applyFill="1" applyBorder="1" applyAlignment="1">
      <alignment horizontal="center" vertical="center"/>
    </xf>
    <xf numFmtId="49" fontId="4" fillId="2" borderId="20" xfId="0" applyNumberFormat="1" applyFont="1" applyFill="1" applyBorder="1" applyAlignment="1">
      <alignment horizontal="center" vertical="center"/>
    </xf>
    <xf numFmtId="0" fontId="4" fillId="2" borderId="57" xfId="0" applyFont="1" applyFill="1" applyBorder="1" applyAlignment="1">
      <alignment horizontal="center" vertical="center"/>
    </xf>
    <xf numFmtId="49" fontId="4" fillId="2" borderId="59"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60" xfId="0" applyNumberFormat="1" applyFont="1" applyFill="1" applyBorder="1" applyAlignment="1">
      <alignment horizontal="center" vertical="center"/>
    </xf>
    <xf numFmtId="164" fontId="4" fillId="2" borderId="60"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3" fontId="4" fillId="2" borderId="52"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10" fillId="2" borderId="3" xfId="0" applyFont="1" applyFill="1" applyBorder="1" applyAlignment="1">
      <alignment horizontal="justify" vertical="center" wrapText="1"/>
    </xf>
    <xf numFmtId="1" fontId="4" fillId="2" borderId="27" xfId="0" applyNumberFormat="1" applyFont="1" applyFill="1" applyBorder="1" applyAlignment="1">
      <alignment horizontal="center" vertical="center"/>
    </xf>
    <xf numFmtId="1" fontId="4" fillId="2" borderId="8" xfId="0" applyNumberFormat="1" applyFont="1" applyFill="1" applyBorder="1" applyAlignment="1">
      <alignment horizontal="center"/>
    </xf>
    <xf numFmtId="1" fontId="3" fillId="2" borderId="28" xfId="0" applyNumberFormat="1" applyFont="1" applyFill="1" applyBorder="1" applyAlignment="1">
      <alignment horizontal="center"/>
    </xf>
    <xf numFmtId="1" fontId="4" fillId="2" borderId="27" xfId="0" applyNumberFormat="1" applyFont="1" applyFill="1" applyBorder="1" applyAlignment="1">
      <alignment horizontal="center"/>
    </xf>
    <xf numFmtId="1" fontId="3" fillId="2" borderId="8" xfId="0" applyNumberFormat="1" applyFont="1" applyFill="1" applyBorder="1" applyAlignment="1">
      <alignment horizontal="center"/>
    </xf>
    <xf numFmtId="1" fontId="3" fillId="2" borderId="28" xfId="0" applyNumberFormat="1" applyFont="1" applyFill="1" applyBorder="1" applyAlignment="1">
      <alignment horizontal="center" vertical="center"/>
    </xf>
    <xf numFmtId="1" fontId="4" fillId="2" borderId="43" xfId="0" applyNumberFormat="1" applyFont="1" applyFill="1" applyBorder="1" applyAlignment="1">
      <alignment horizontal="center" vertical="center"/>
    </xf>
    <xf numFmtId="1" fontId="3" fillId="2" borderId="41" xfId="0" applyNumberFormat="1" applyFont="1" applyFill="1" applyBorder="1" applyAlignment="1">
      <alignment horizontal="center" vertical="center"/>
    </xf>
    <xf numFmtId="0" fontId="10" fillId="2" borderId="61" xfId="0" applyFont="1" applyFill="1" applyBorder="1" applyAlignment="1">
      <alignment horizontal="justify" vertical="center" wrapText="1"/>
    </xf>
    <xf numFmtId="0" fontId="11" fillId="0" borderId="28" xfId="0" applyFont="1" applyFill="1" applyBorder="1" applyAlignment="1">
      <alignment horizontal="justify" vertical="center" wrapText="1"/>
    </xf>
    <xf numFmtId="1" fontId="4" fillId="2" borderId="23" xfId="0" applyNumberFormat="1" applyFont="1" applyFill="1" applyBorder="1" applyAlignment="1">
      <alignment horizontal="center" vertical="center"/>
    </xf>
    <xf numFmtId="0" fontId="9" fillId="2" borderId="39" xfId="0" applyFont="1" applyFill="1" applyBorder="1" applyAlignment="1">
      <alignment horizontal="center" vertical="center" wrapText="1"/>
    </xf>
    <xf numFmtId="164" fontId="4" fillId="2" borderId="53" xfId="0" applyNumberFormat="1" applyFont="1" applyFill="1" applyBorder="1" applyAlignment="1">
      <alignment horizontal="center" vertical="center"/>
    </xf>
    <xf numFmtId="164" fontId="4" fillId="2" borderId="36" xfId="0" applyNumberFormat="1" applyFont="1" applyFill="1" applyBorder="1" applyAlignment="1">
      <alignment horizontal="center" vertical="center"/>
    </xf>
    <xf numFmtId="164" fontId="4" fillId="2" borderId="62" xfId="0" applyNumberFormat="1" applyFont="1" applyFill="1" applyBorder="1" applyAlignment="1">
      <alignment horizontal="center" vertical="center"/>
    </xf>
    <xf numFmtId="0" fontId="6" fillId="2" borderId="63" xfId="0" applyFont="1" applyFill="1" applyBorder="1" applyAlignment="1">
      <alignment horizontal="center" vertical="center" wrapText="1"/>
    </xf>
    <xf numFmtId="49" fontId="4" fillId="2" borderId="3" xfId="0" applyNumberFormat="1" applyFont="1" applyFill="1" applyBorder="1" applyAlignment="1">
      <alignment horizontal="center" vertical="center"/>
    </xf>
    <xf numFmtId="49" fontId="4" fillId="2" borderId="42" xfId="0" applyNumberFormat="1" applyFont="1" applyFill="1" applyBorder="1" applyAlignment="1">
      <alignment horizontal="center" vertical="center"/>
    </xf>
    <xf numFmtId="49" fontId="4" fillId="2" borderId="28"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6" xfId="0" applyFont="1" applyFill="1" applyBorder="1" applyAlignment="1">
      <alignment horizontal="center" vertical="center" wrapText="1"/>
    </xf>
    <xf numFmtId="49" fontId="4" fillId="2" borderId="16"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1" fontId="4" fillId="2" borderId="17" xfId="0" applyNumberFormat="1" applyFont="1" applyFill="1" applyBorder="1" applyAlignment="1">
      <alignment horizontal="center" vertical="center"/>
    </xf>
    <xf numFmtId="49" fontId="4" fillId="2" borderId="63" xfId="0" applyNumberFormat="1" applyFont="1" applyFill="1" applyBorder="1" applyAlignment="1">
      <alignment horizontal="center" vertical="center"/>
    </xf>
    <xf numFmtId="0" fontId="3" fillId="2" borderId="4" xfId="0" applyFont="1" applyFill="1" applyBorder="1"/>
    <xf numFmtId="164" fontId="4" fillId="2" borderId="27" xfId="0" applyNumberFormat="1" applyFont="1" applyFill="1" applyBorder="1" applyAlignment="1">
      <alignment horizontal="right" vertical="center"/>
    </xf>
    <xf numFmtId="164" fontId="4" fillId="2" borderId="7" xfId="0" applyNumberFormat="1" applyFont="1" applyFill="1" applyBorder="1" applyAlignment="1">
      <alignment horizontal="right" vertical="center"/>
    </xf>
    <xf numFmtId="164" fontId="4" fillId="2" borderId="31" xfId="0" applyNumberFormat="1" applyFont="1" applyFill="1" applyBorder="1" applyAlignment="1">
      <alignment horizontal="center" vertical="center"/>
    </xf>
    <xf numFmtId="164" fontId="4" fillId="2" borderId="17" xfId="0" applyNumberFormat="1" applyFont="1" applyFill="1" applyBorder="1" applyAlignment="1">
      <alignment horizontal="center" vertical="center"/>
    </xf>
    <xf numFmtId="0" fontId="4" fillId="2" borderId="24" xfId="0" applyFont="1" applyFill="1" applyBorder="1" applyAlignment="1">
      <alignment horizontal="center" vertical="center"/>
    </xf>
    <xf numFmtId="0" fontId="4" fillId="2" borderId="26" xfId="0" applyFont="1" applyFill="1" applyBorder="1" applyAlignment="1">
      <alignment horizontal="center"/>
    </xf>
    <xf numFmtId="1" fontId="4" fillId="2" borderId="64" xfId="0" applyNumberFormat="1" applyFont="1" applyFill="1" applyBorder="1" applyAlignment="1">
      <alignment horizontal="center"/>
    </xf>
    <xf numFmtId="1" fontId="4" fillId="2" borderId="63" xfId="0" applyNumberFormat="1" applyFont="1" applyFill="1" applyBorder="1" applyAlignment="1">
      <alignment horizontal="center"/>
    </xf>
    <xf numFmtId="1" fontId="3" fillId="2" borderId="61" xfId="0" applyNumberFormat="1" applyFont="1" applyFill="1" applyBorder="1" applyAlignment="1">
      <alignment horizontal="center"/>
    </xf>
    <xf numFmtId="1" fontId="4" fillId="2" borderId="30" xfId="0" applyNumberFormat="1" applyFont="1" applyFill="1" applyBorder="1" applyAlignment="1">
      <alignment horizontal="center"/>
    </xf>
    <xf numFmtId="1" fontId="4" fillId="2" borderId="30" xfId="0" applyNumberFormat="1" applyFont="1" applyFill="1" applyBorder="1" applyAlignment="1">
      <alignment horizontal="center" vertical="center"/>
    </xf>
    <xf numFmtId="1" fontId="4" fillId="2" borderId="65"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3" fillId="2" borderId="14" xfId="0" applyNumberFormat="1" applyFont="1" applyFill="1" applyBorder="1" applyAlignment="1">
      <alignment horizontal="center"/>
    </xf>
    <xf numFmtId="1" fontId="3" fillId="2" borderId="14" xfId="0" applyNumberFormat="1" applyFont="1" applyFill="1" applyBorder="1" applyAlignment="1">
      <alignment horizontal="center" vertical="center"/>
    </xf>
    <xf numFmtId="1" fontId="3" fillId="2" borderId="21" xfId="0" applyNumberFormat="1" applyFont="1" applyFill="1" applyBorder="1" applyAlignment="1">
      <alignment horizontal="center" vertical="center"/>
    </xf>
    <xf numFmtId="1" fontId="4" fillId="2" borderId="7" xfId="0" applyNumberFormat="1" applyFont="1" applyFill="1" applyBorder="1" applyAlignment="1">
      <alignment horizontal="center"/>
    </xf>
    <xf numFmtId="0" fontId="4" fillId="2" borderId="58" xfId="0" applyFont="1" applyFill="1" applyBorder="1" applyAlignment="1">
      <alignment horizontal="center"/>
    </xf>
    <xf numFmtId="1" fontId="4" fillId="2" borderId="29" xfId="0" applyNumberFormat="1" applyFont="1" applyFill="1" applyBorder="1" applyAlignment="1">
      <alignment horizontal="center"/>
    </xf>
    <xf numFmtId="1" fontId="4" fillId="2" borderId="11" xfId="0" applyNumberFormat="1" applyFont="1" applyFill="1" applyBorder="1" applyAlignment="1">
      <alignment horizontal="center"/>
    </xf>
    <xf numFmtId="1" fontId="3" fillId="2" borderId="20" xfId="0" applyNumberFormat="1" applyFont="1" applyFill="1" applyBorder="1" applyAlignment="1">
      <alignment horizontal="center"/>
    </xf>
    <xf numFmtId="1" fontId="3" fillId="2" borderId="11" xfId="0" applyNumberFormat="1" applyFont="1" applyFill="1" applyBorder="1" applyAlignment="1">
      <alignment horizontal="center"/>
    </xf>
    <xf numFmtId="1" fontId="4" fillId="2" borderId="24"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4" fillId="2" borderId="14" xfId="0"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3" fontId="3" fillId="2" borderId="21" xfId="0" applyNumberFormat="1" applyFont="1" applyFill="1" applyBorder="1" applyAlignment="1">
      <alignment horizontal="center" vertical="center"/>
    </xf>
    <xf numFmtId="1" fontId="3" fillId="2" borderId="21" xfId="0" applyNumberFormat="1" applyFont="1" applyFill="1" applyBorder="1" applyAlignment="1">
      <alignment horizontal="center"/>
    </xf>
    <xf numFmtId="0" fontId="4" fillId="0" borderId="30" xfId="0" applyNumberFormat="1" applyFont="1" applyFill="1" applyBorder="1" applyAlignment="1">
      <alignment horizontal="center" vertical="center"/>
    </xf>
    <xf numFmtId="0" fontId="4" fillId="0" borderId="65" xfId="0" applyNumberFormat="1" applyFont="1" applyFill="1" applyBorder="1" applyAlignment="1">
      <alignment horizontal="center" vertical="center"/>
    </xf>
    <xf numFmtId="1" fontId="12" fillId="0" borderId="21" xfId="0" applyNumberFormat="1" applyFont="1" applyFill="1" applyBorder="1" applyAlignment="1">
      <alignment horizontal="center"/>
    </xf>
    <xf numFmtId="0" fontId="4" fillId="0" borderId="30" xfId="0" applyNumberFormat="1" applyFont="1" applyFill="1" applyBorder="1" applyAlignment="1">
      <alignment horizontal="center"/>
    </xf>
    <xf numFmtId="0" fontId="4" fillId="0" borderId="65" xfId="0" applyNumberFormat="1" applyFont="1" applyFill="1" applyBorder="1" applyAlignment="1">
      <alignment horizontal="center"/>
    </xf>
    <xf numFmtId="1" fontId="4" fillId="0" borderId="43"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4" fillId="0" borderId="31"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1" fontId="4" fillId="0" borderId="30" xfId="0" applyNumberFormat="1" applyFont="1" applyFill="1" applyBorder="1" applyAlignment="1" applyProtection="1">
      <alignment horizontal="center" vertical="center"/>
      <protection locked="0"/>
    </xf>
    <xf numFmtId="1" fontId="4" fillId="0" borderId="14" xfId="0" applyNumberFormat="1" applyFont="1" applyFill="1" applyBorder="1" applyAlignment="1" applyProtection="1">
      <alignment horizontal="center" vertical="center"/>
      <protection locked="0"/>
    </xf>
    <xf numFmtId="1" fontId="3" fillId="0" borderId="21"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0" fontId="4" fillId="0" borderId="14"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0" borderId="0" xfId="0" applyFont="1" applyFill="1" applyBorder="1"/>
    <xf numFmtId="1" fontId="4" fillId="0" borderId="25"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 fontId="4" fillId="0" borderId="31" xfId="0" applyNumberFormat="1" applyFont="1" applyFill="1" applyBorder="1" applyAlignment="1" applyProtection="1">
      <alignment horizontal="center" vertical="center"/>
      <protection locked="0"/>
    </xf>
    <xf numFmtId="1" fontId="4" fillId="0" borderId="17" xfId="0" applyNumberFormat="1" applyFont="1" applyFill="1" applyBorder="1" applyAlignment="1" applyProtection="1">
      <alignment horizontal="center" vertical="center"/>
      <protection locked="0"/>
    </xf>
    <xf numFmtId="1" fontId="3" fillId="0" borderId="22" xfId="0" applyNumberFormat="1" applyFont="1" applyFill="1" applyBorder="1" applyAlignment="1" applyProtection="1">
      <alignment horizontal="center" vertical="center"/>
      <protection locked="0"/>
    </xf>
    <xf numFmtId="4" fontId="4" fillId="0" borderId="43" xfId="0" applyNumberFormat="1" applyFont="1" applyFill="1" applyBorder="1" applyAlignment="1" applyProtection="1">
      <alignment horizontal="center" vertical="center"/>
      <protection locked="0"/>
    </xf>
    <xf numFmtId="4" fontId="4" fillId="0" borderId="41" xfId="0" applyNumberFormat="1" applyFont="1" applyFill="1" applyBorder="1" applyAlignment="1" applyProtection="1">
      <alignment horizontal="center" vertical="center"/>
      <protection locked="0"/>
    </xf>
    <xf numFmtId="4" fontId="3" fillId="0" borderId="41" xfId="0" applyNumberFormat="1" applyFont="1" applyFill="1" applyBorder="1" applyAlignment="1" applyProtection="1">
      <alignment horizontal="center" vertical="center"/>
      <protection locked="0"/>
    </xf>
    <xf numFmtId="3" fontId="3" fillId="0" borderId="22"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0" fontId="4" fillId="2" borderId="35" xfId="0" applyFont="1" applyFill="1" applyBorder="1" applyAlignment="1">
      <alignment horizontal="left" vertical="top" wrapText="1"/>
    </xf>
    <xf numFmtId="0" fontId="4" fillId="2" borderId="55" xfId="0" applyFont="1" applyFill="1" applyBorder="1" applyAlignment="1">
      <alignment horizontal="left" vertical="top" wrapText="1"/>
    </xf>
    <xf numFmtId="0" fontId="4" fillId="2" borderId="56" xfId="0" applyFont="1" applyFill="1" applyBorder="1" applyAlignment="1">
      <alignment horizontal="left" vertical="top" wrapText="1"/>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2" fillId="4" borderId="47" xfId="0" applyFont="1" applyFill="1" applyBorder="1" applyAlignment="1">
      <alignment horizontal="left"/>
    </xf>
    <xf numFmtId="0" fontId="2" fillId="4" borderId="48" xfId="0" applyFont="1" applyFill="1" applyBorder="1" applyAlignment="1">
      <alignment horizontal="left"/>
    </xf>
    <xf numFmtId="0" fontId="2" fillId="4" borderId="49" xfId="0" applyFont="1" applyFill="1" applyBorder="1" applyAlignment="1">
      <alignment horizontal="left"/>
    </xf>
    <xf numFmtId="14" fontId="2" fillId="4" borderId="47" xfId="0" applyNumberFormat="1" applyFont="1" applyFill="1" applyBorder="1" applyAlignment="1">
      <alignment horizontal="left"/>
    </xf>
    <xf numFmtId="0" fontId="9"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9" fillId="4" borderId="52"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60" xfId="0" applyFont="1" applyFill="1" applyBorder="1" applyAlignment="1">
      <alignment horizontal="center" vertical="center" wrapText="1"/>
    </xf>
    <xf numFmtId="0" fontId="3" fillId="2" borderId="59" xfId="0" applyFont="1" applyFill="1" applyBorder="1" applyAlignment="1">
      <alignment horizontal="center" vertical="center" wrapText="1"/>
    </xf>
    <xf numFmtId="1" fontId="4" fillId="2" borderId="9" xfId="0" applyNumberFormat="1" applyFont="1" applyFill="1" applyBorder="1" applyAlignment="1">
      <alignment horizontal="center"/>
    </xf>
    <xf numFmtId="1" fontId="4" fillId="2" borderId="7" xfId="0" applyNumberFormat="1" applyFont="1" applyFill="1" applyBorder="1" applyAlignment="1">
      <alignment horizontal="center"/>
    </xf>
    <xf numFmtId="1" fontId="4" fillId="2" borderId="12" xfId="0" applyNumberFormat="1" applyFont="1" applyFill="1" applyBorder="1" applyAlignment="1">
      <alignment horizontal="center"/>
    </xf>
    <xf numFmtId="1" fontId="4" fillId="2" borderId="10" xfId="0" applyNumberFormat="1" applyFont="1" applyFill="1" applyBorder="1" applyAlignment="1">
      <alignment horizontal="center"/>
    </xf>
    <xf numFmtId="1" fontId="4" fillId="2" borderId="66" xfId="0" applyNumberFormat="1" applyFont="1" applyFill="1" applyBorder="1" applyAlignment="1">
      <alignment horizontal="center"/>
    </xf>
    <xf numFmtId="1" fontId="4" fillId="2" borderId="67" xfId="0" applyNumberFormat="1" applyFont="1" applyFill="1" applyBorder="1" applyAlignment="1">
      <alignment horizontal="center"/>
    </xf>
    <xf numFmtId="0" fontId="4" fillId="0" borderId="15"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1" fontId="3" fillId="2" borderId="55" xfId="0" applyNumberFormat="1" applyFont="1" applyFill="1" applyBorder="1" applyAlignment="1">
      <alignment horizontal="center" vertical="center"/>
    </xf>
    <xf numFmtId="1" fontId="3" fillId="2" borderId="56" xfId="0" applyNumberFormat="1" applyFont="1" applyFill="1" applyBorder="1" applyAlignment="1">
      <alignment horizontal="center" vertical="center"/>
    </xf>
    <xf numFmtId="0" fontId="3" fillId="2" borderId="60" xfId="0" applyFont="1" applyFill="1" applyBorder="1" applyAlignment="1">
      <alignment horizontal="center" vertical="center"/>
    </xf>
    <xf numFmtId="1" fontId="3" fillId="2" borderId="9" xfId="0" applyNumberFormat="1" applyFont="1" applyFill="1" applyBorder="1" applyAlignment="1">
      <alignment horizontal="center"/>
    </xf>
    <xf numFmtId="1" fontId="3" fillId="2" borderId="36" xfId="0" applyNumberFormat="1" applyFont="1" applyFill="1" applyBorder="1" applyAlignment="1">
      <alignment horizontal="center"/>
    </xf>
    <xf numFmtId="1" fontId="3" fillId="2" borderId="37" xfId="0" applyNumberFormat="1" applyFont="1" applyFill="1" applyBorder="1" applyAlignment="1">
      <alignment horizontal="center"/>
    </xf>
    <xf numFmtId="1" fontId="3" fillId="2" borderId="12" xfId="0" applyNumberFormat="1" applyFont="1" applyFill="1" applyBorder="1" applyAlignment="1">
      <alignment horizontal="center"/>
    </xf>
    <xf numFmtId="1" fontId="3" fillId="2" borderId="70" xfId="0" applyNumberFormat="1" applyFont="1" applyFill="1" applyBorder="1" applyAlignment="1">
      <alignment horizontal="center"/>
    </xf>
    <xf numFmtId="1" fontId="3" fillId="2" borderId="71" xfId="0" applyNumberFormat="1" applyFont="1" applyFill="1" applyBorder="1" applyAlignment="1">
      <alignment horizontal="center"/>
    </xf>
    <xf numFmtId="1" fontId="3" fillId="2" borderId="66" xfId="0" applyNumberFormat="1" applyFont="1" applyFill="1" applyBorder="1" applyAlignment="1">
      <alignment horizontal="center"/>
    </xf>
    <xf numFmtId="1" fontId="3" fillId="2" borderId="68" xfId="0" applyNumberFormat="1" applyFont="1" applyFill="1" applyBorder="1" applyAlignment="1">
      <alignment horizontal="center"/>
    </xf>
    <xf numFmtId="1" fontId="3" fillId="2" borderId="69" xfId="0" applyNumberFormat="1" applyFont="1" applyFill="1" applyBorder="1" applyAlignment="1">
      <alignment horizontal="center"/>
    </xf>
    <xf numFmtId="1" fontId="3" fillId="2" borderId="66" xfId="0" applyNumberFormat="1" applyFont="1" applyFill="1" applyBorder="1" applyAlignment="1">
      <alignment horizontal="center" vertical="center"/>
    </xf>
    <xf numFmtId="0" fontId="3" fillId="2" borderId="68" xfId="0" applyNumberFormat="1" applyFont="1" applyFill="1" applyBorder="1" applyAlignment="1">
      <alignment horizontal="center" vertical="center"/>
    </xf>
    <xf numFmtId="0" fontId="3" fillId="2" borderId="69" xfId="0" applyNumberFormat="1" applyFont="1" applyFill="1" applyBorder="1" applyAlignment="1">
      <alignment horizontal="center" vertical="center"/>
    </xf>
    <xf numFmtId="0" fontId="9"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0</xdr:rowOff>
    </xdr:from>
    <xdr:to>
      <xdr:col>11</xdr:col>
      <xdr:colOff>66675</xdr:colOff>
      <xdr:row>27</xdr:row>
      <xdr:rowOff>73025</xdr:rowOff>
    </xdr:to>
    <xdr:sp macro="" textlink="">
      <xdr:nvSpPr>
        <xdr:cNvPr id="4" name="WordArt 2"/>
        <xdr:cNvSpPr>
          <a:spLocks noChangeArrowheads="1" noChangeShapeType="1" noTextEdit="1"/>
        </xdr:cNvSpPr>
      </xdr:nvSpPr>
      <xdr:spPr bwMode="auto">
        <a:xfrm>
          <a:off x="4962525" y="366712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704850</xdr:colOff>
      <xdr:row>14</xdr:row>
      <xdr:rowOff>133350</xdr:rowOff>
    </xdr:from>
    <xdr:to>
      <xdr:col>9</xdr:col>
      <xdr:colOff>428625</xdr:colOff>
      <xdr:row>26</xdr:row>
      <xdr:rowOff>273050</xdr:rowOff>
    </xdr:to>
    <xdr:sp macro="" textlink="">
      <xdr:nvSpPr>
        <xdr:cNvPr id="2" name="WordArt 2"/>
        <xdr:cNvSpPr>
          <a:spLocks noChangeArrowheads="1" noChangeShapeType="1" noTextEdit="1"/>
        </xdr:cNvSpPr>
      </xdr:nvSpPr>
      <xdr:spPr bwMode="auto">
        <a:xfrm>
          <a:off x="3228975" y="319087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13</xdr:row>
      <xdr:rowOff>57150</xdr:rowOff>
    </xdr:from>
    <xdr:to>
      <xdr:col>9</xdr:col>
      <xdr:colOff>1009650</xdr:colOff>
      <xdr:row>26</xdr:row>
      <xdr:rowOff>44450</xdr:rowOff>
    </xdr:to>
    <xdr:sp macro="" textlink="">
      <xdr:nvSpPr>
        <xdr:cNvPr id="3" name="WordArt 2"/>
        <xdr:cNvSpPr>
          <a:spLocks noChangeArrowheads="1" noChangeShapeType="1" noTextEdit="1"/>
        </xdr:cNvSpPr>
      </xdr:nvSpPr>
      <xdr:spPr bwMode="auto">
        <a:xfrm>
          <a:off x="3810000" y="296227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180975</xdr:colOff>
      <xdr:row>14</xdr:row>
      <xdr:rowOff>0</xdr:rowOff>
    </xdr:from>
    <xdr:to>
      <xdr:col>10</xdr:col>
      <xdr:colOff>381000</xdr:colOff>
      <xdr:row>26</xdr:row>
      <xdr:rowOff>139700</xdr:rowOff>
    </xdr:to>
    <xdr:sp macro="" textlink="">
      <xdr:nvSpPr>
        <xdr:cNvPr id="2" name="WordArt 2"/>
        <xdr:cNvSpPr>
          <a:spLocks noChangeArrowheads="1" noChangeShapeType="1" noTextEdit="1"/>
        </xdr:cNvSpPr>
      </xdr:nvSpPr>
      <xdr:spPr bwMode="auto">
        <a:xfrm>
          <a:off x="4229100" y="305752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16</xdr:row>
      <xdr:rowOff>0</xdr:rowOff>
    </xdr:from>
    <xdr:to>
      <xdr:col>10</xdr:col>
      <xdr:colOff>200025</xdr:colOff>
      <xdr:row>26</xdr:row>
      <xdr:rowOff>444500</xdr:rowOff>
    </xdr:to>
    <xdr:sp macro="" textlink="">
      <xdr:nvSpPr>
        <xdr:cNvPr id="2" name="WordArt 2"/>
        <xdr:cNvSpPr>
          <a:spLocks noChangeArrowheads="1" noChangeShapeType="1" noTextEdit="1"/>
        </xdr:cNvSpPr>
      </xdr:nvSpPr>
      <xdr:spPr bwMode="auto">
        <a:xfrm>
          <a:off x="4048125" y="336232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781050</xdr:colOff>
      <xdr:row>12</xdr:row>
      <xdr:rowOff>85725</xdr:rowOff>
    </xdr:from>
    <xdr:to>
      <xdr:col>9</xdr:col>
      <xdr:colOff>1028700</xdr:colOff>
      <xdr:row>25</xdr:row>
      <xdr:rowOff>330200</xdr:rowOff>
    </xdr:to>
    <xdr:sp macro="" textlink="">
      <xdr:nvSpPr>
        <xdr:cNvPr id="2" name="WordArt 2"/>
        <xdr:cNvSpPr>
          <a:spLocks noChangeArrowheads="1" noChangeShapeType="1" noTextEdit="1"/>
        </xdr:cNvSpPr>
      </xdr:nvSpPr>
      <xdr:spPr bwMode="auto">
        <a:xfrm>
          <a:off x="4067175" y="2838450"/>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47625</xdr:colOff>
      <xdr:row>15</xdr:row>
      <xdr:rowOff>95250</xdr:rowOff>
    </xdr:from>
    <xdr:to>
      <xdr:col>10</xdr:col>
      <xdr:colOff>247650</xdr:colOff>
      <xdr:row>26</xdr:row>
      <xdr:rowOff>387350</xdr:rowOff>
    </xdr:to>
    <xdr:sp macro="" textlink="">
      <xdr:nvSpPr>
        <xdr:cNvPr id="3" name="WordArt 2"/>
        <xdr:cNvSpPr>
          <a:spLocks noChangeArrowheads="1" noChangeShapeType="1" noTextEdit="1"/>
        </xdr:cNvSpPr>
      </xdr:nvSpPr>
      <xdr:spPr bwMode="auto">
        <a:xfrm>
          <a:off x="4095750" y="3305175"/>
          <a:ext cx="4733925" cy="2292350"/>
        </a:xfrm>
        <a:prstGeom prst="rect">
          <a:avLst/>
        </a:prstGeom>
      </xdr:spPr>
      <xdr:txBody>
        <a:bodyPr wrap="none" fromWordArt="1">
          <a:prstTxWarp prst="textSlantUp">
            <a:avLst>
              <a:gd name="adj" fmla="val 55556"/>
            </a:avLst>
          </a:prstTxWarp>
        </a:bodyPr>
        <a:lstStyle/>
        <a:p>
          <a:pPr algn="ctr" rtl="0"/>
          <a:r>
            <a:rPr lang="es-GT" sz="3600" kern="10" spc="0">
              <a:ln w="9525">
                <a:solidFill>
                  <a:srgbClr val="000000"/>
                </a:solidFill>
                <a:round/>
                <a:headEnd/>
                <a:tailEnd/>
              </a:ln>
              <a:solidFill>
                <a:srgbClr val="800000"/>
              </a:solidFill>
              <a:effectLst/>
              <a:latin typeface="Arial Black"/>
            </a:rPr>
            <a:t>No Aplica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showGridLines="0" showZeros="0" tabSelected="1" view="pageBreakPreview" zoomScaleSheetLayoutView="100" workbookViewId="0">
      <selection activeCell="Q13" sqref="Q13"/>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4.140625" style="13" customWidth="1"/>
    <col min="12" max="14" width="15.7109375" style="13" customWidth="1"/>
    <col min="15" max="15" width="12.85546875" style="13" customWidth="1"/>
    <col min="16" max="16" width="13" style="13" customWidth="1"/>
    <col min="17" max="17" width="13.140625" style="13" customWidth="1"/>
    <col min="18" max="18" width="12.42578125" style="13" customWidth="1"/>
    <col min="19" max="16384" width="11.42578125" style="13"/>
  </cols>
  <sheetData>
    <row r="1" spans="1:20" ht="15" x14ac:dyDescent="0.25">
      <c r="A1" s="12" t="s">
        <v>11</v>
      </c>
    </row>
    <row r="2" spans="1:20" ht="15" x14ac:dyDescent="0.25">
      <c r="A2" s="12" t="s">
        <v>27</v>
      </c>
    </row>
    <row r="3" spans="1:20" ht="15" x14ac:dyDescent="0.25">
      <c r="A3" s="12"/>
    </row>
    <row r="4" spans="1:20" ht="15" x14ac:dyDescent="0.25">
      <c r="A4" s="80" t="s">
        <v>33</v>
      </c>
      <c r="B4" s="223" t="s">
        <v>63</v>
      </c>
      <c r="C4" s="224"/>
      <c r="D4" s="224"/>
      <c r="E4" s="224"/>
      <c r="F4" s="224"/>
      <c r="G4" s="224"/>
      <c r="H4" s="224"/>
      <c r="I4" s="224"/>
      <c r="J4" s="224"/>
      <c r="K4" s="224"/>
      <c r="L4" s="224"/>
      <c r="M4" s="224"/>
      <c r="N4" s="224"/>
      <c r="O4" s="224"/>
      <c r="P4" s="224"/>
      <c r="Q4" s="224"/>
      <c r="R4" s="225"/>
    </row>
    <row r="5" spans="1:20" ht="4.5" customHeight="1" x14ac:dyDescent="0.25">
      <c r="A5" s="14"/>
      <c r="B5" s="15"/>
      <c r="C5" s="15"/>
      <c r="D5" s="15"/>
      <c r="E5" s="15"/>
      <c r="F5" s="15"/>
      <c r="G5" s="15"/>
      <c r="H5" s="15"/>
      <c r="I5" s="15"/>
      <c r="J5" s="15"/>
      <c r="K5" s="15"/>
      <c r="L5" s="15"/>
      <c r="M5" s="15"/>
      <c r="N5" s="15"/>
      <c r="O5" s="15"/>
      <c r="P5" s="15"/>
      <c r="Q5" s="15"/>
    </row>
    <row r="6" spans="1:20" ht="15" x14ac:dyDescent="0.25">
      <c r="A6" s="80" t="s">
        <v>34</v>
      </c>
      <c r="B6" s="226">
        <v>42745</v>
      </c>
      <c r="C6" s="224"/>
      <c r="D6" s="224"/>
      <c r="E6" s="224"/>
      <c r="F6" s="224"/>
      <c r="G6" s="224"/>
      <c r="H6" s="224"/>
      <c r="I6" s="224"/>
      <c r="J6" s="224"/>
      <c r="K6" s="224"/>
      <c r="L6" s="224"/>
      <c r="M6" s="224"/>
      <c r="N6" s="224"/>
      <c r="O6" s="224"/>
      <c r="P6" s="224"/>
      <c r="Q6" s="224"/>
      <c r="R6" s="225"/>
    </row>
    <row r="7" spans="1:20" ht="15" x14ac:dyDescent="0.25">
      <c r="A7" s="12"/>
    </row>
    <row r="8" spans="1:20" s="1" customFormat="1" ht="12" x14ac:dyDescent="0.2">
      <c r="A8" s="76" t="s">
        <v>12</v>
      </c>
      <c r="B8" s="76"/>
      <c r="C8" s="76"/>
      <c r="D8" s="76"/>
      <c r="E8" s="76"/>
      <c r="F8" s="76"/>
      <c r="G8" s="76"/>
      <c r="H8" s="76"/>
      <c r="I8" s="76"/>
      <c r="J8" s="76"/>
      <c r="K8" s="76"/>
      <c r="L8" s="76"/>
      <c r="M8" s="76"/>
      <c r="N8" s="76"/>
      <c r="O8" s="76"/>
      <c r="P8" s="76"/>
      <c r="Q8" s="76"/>
      <c r="R8" s="76"/>
    </row>
    <row r="9" spans="1:20" s="2" customFormat="1" ht="12.75" thickBot="1" x14ac:dyDescent="0.25">
      <c r="L9" s="1"/>
      <c r="N9" s="1"/>
      <c r="P9" s="1"/>
      <c r="Q9" s="1"/>
    </row>
    <row r="10" spans="1:20" s="2" customFormat="1" ht="52.5" customHeight="1" thickBot="1" x14ac:dyDescent="0.25">
      <c r="A10" s="227" t="s">
        <v>35</v>
      </c>
      <c r="B10" s="235" t="s">
        <v>36</v>
      </c>
      <c r="C10" s="221"/>
      <c r="D10" s="221"/>
      <c r="E10" s="221"/>
      <c r="F10" s="221"/>
      <c r="G10" s="221"/>
      <c r="H10" s="222"/>
      <c r="I10" s="238" t="s">
        <v>88</v>
      </c>
      <c r="J10" s="239"/>
      <c r="K10" s="240"/>
      <c r="L10" s="229" t="s">
        <v>82</v>
      </c>
      <c r="M10" s="221"/>
      <c r="N10" s="222"/>
      <c r="O10" s="235" t="s">
        <v>83</v>
      </c>
      <c r="P10" s="236"/>
      <c r="Q10" s="236"/>
      <c r="R10" s="237"/>
      <c r="S10" s="9"/>
      <c r="T10" s="9"/>
    </row>
    <row r="11" spans="1:20" s="2" customFormat="1" ht="53.25" customHeight="1" thickBot="1" x14ac:dyDescent="0.25">
      <c r="A11" s="228"/>
      <c r="B11" s="10" t="s">
        <v>9</v>
      </c>
      <c r="C11" s="11" t="s">
        <v>0</v>
      </c>
      <c r="D11" s="11" t="s">
        <v>1</v>
      </c>
      <c r="E11" s="11" t="s">
        <v>2</v>
      </c>
      <c r="F11" s="11" t="s">
        <v>3</v>
      </c>
      <c r="G11" s="11" t="s">
        <v>4</v>
      </c>
      <c r="H11" s="28" t="s">
        <v>5</v>
      </c>
      <c r="I11" s="154" t="s">
        <v>89</v>
      </c>
      <c r="J11" s="149" t="s">
        <v>90</v>
      </c>
      <c r="K11" s="153" t="s">
        <v>91</v>
      </c>
      <c r="L11" s="145" t="s">
        <v>81</v>
      </c>
      <c r="M11" s="82" t="s">
        <v>80</v>
      </c>
      <c r="N11" s="83" t="s">
        <v>79</v>
      </c>
      <c r="O11" s="84" t="s">
        <v>84</v>
      </c>
      <c r="P11" s="82" t="s">
        <v>85</v>
      </c>
      <c r="Q11" s="82" t="s">
        <v>86</v>
      </c>
      <c r="R11" s="85" t="s">
        <v>87</v>
      </c>
    </row>
    <row r="12" spans="1:20" s="2" customFormat="1" ht="45.75" thickBot="1" x14ac:dyDescent="0.25">
      <c r="A12" s="125">
        <v>1</v>
      </c>
      <c r="B12" s="126" t="s">
        <v>64</v>
      </c>
      <c r="C12" s="127" t="s">
        <v>65</v>
      </c>
      <c r="D12" s="127" t="s">
        <v>67</v>
      </c>
      <c r="E12" s="127" t="s">
        <v>66</v>
      </c>
      <c r="F12" s="127" t="s">
        <v>68</v>
      </c>
      <c r="G12" s="128" t="s">
        <v>66</v>
      </c>
      <c r="H12" s="150" t="s">
        <v>69</v>
      </c>
      <c r="I12" s="126" t="s">
        <v>92</v>
      </c>
      <c r="J12" s="127" t="s">
        <v>93</v>
      </c>
      <c r="K12" s="150" t="s">
        <v>94</v>
      </c>
      <c r="L12" s="146">
        <v>3400210</v>
      </c>
      <c r="M12" s="129">
        <v>3802211</v>
      </c>
      <c r="N12" s="130">
        <v>2961578.09</v>
      </c>
      <c r="O12" s="131">
        <v>120</v>
      </c>
      <c r="P12" s="132">
        <v>133</v>
      </c>
      <c r="Q12" s="132">
        <v>133</v>
      </c>
      <c r="R12" s="133" t="s">
        <v>76</v>
      </c>
    </row>
    <row r="13" spans="1:20" s="2" customFormat="1" ht="78.75" x14ac:dyDescent="0.2">
      <c r="A13" s="123">
        <v>2</v>
      </c>
      <c r="B13" s="120" t="s">
        <v>64</v>
      </c>
      <c r="C13" s="96" t="s">
        <v>71</v>
      </c>
      <c r="D13" s="96" t="s">
        <v>67</v>
      </c>
      <c r="E13" s="96" t="s">
        <v>66</v>
      </c>
      <c r="F13" s="96" t="s">
        <v>68</v>
      </c>
      <c r="G13" s="96" t="s">
        <v>66</v>
      </c>
      <c r="H13" s="124" t="s">
        <v>69</v>
      </c>
      <c r="I13" s="95" t="s">
        <v>92</v>
      </c>
      <c r="J13" s="96" t="s">
        <v>93</v>
      </c>
      <c r="K13" s="124" t="s">
        <v>94</v>
      </c>
      <c r="L13" s="160">
        <f>+(259515/2)+942759</f>
        <v>1072516.5</v>
      </c>
      <c r="M13" s="161">
        <f>+(259515/2)+1133455</f>
        <v>1263212.5</v>
      </c>
      <c r="N13" s="107">
        <f>+(249536.26/2)+828782.13</f>
        <v>953550.26</v>
      </c>
      <c r="O13" s="103">
        <v>70</v>
      </c>
      <c r="P13" s="104">
        <v>70</v>
      </c>
      <c r="Q13" s="104">
        <v>53</v>
      </c>
      <c r="R13" s="100" t="s">
        <v>72</v>
      </c>
    </row>
    <row r="14" spans="1:20" s="2" customFormat="1" ht="135.75" thickBot="1" x14ac:dyDescent="0.25">
      <c r="A14" s="119">
        <v>3</v>
      </c>
      <c r="B14" s="95" t="s">
        <v>64</v>
      </c>
      <c r="C14" s="96" t="s">
        <v>71</v>
      </c>
      <c r="D14" s="96" t="s">
        <v>67</v>
      </c>
      <c r="E14" s="96" t="s">
        <v>66</v>
      </c>
      <c r="F14" s="96" t="s">
        <v>70</v>
      </c>
      <c r="G14" s="97" t="s">
        <v>66</v>
      </c>
      <c r="H14" s="151" t="s">
        <v>69</v>
      </c>
      <c r="I14" s="155" t="s">
        <v>92</v>
      </c>
      <c r="J14" s="99" t="s">
        <v>93</v>
      </c>
      <c r="K14" s="106" t="s">
        <v>94</v>
      </c>
      <c r="L14" s="122">
        <f>+(259515/2)+52774</f>
        <v>182531.5</v>
      </c>
      <c r="M14" s="122">
        <f>+(259515/2)+59774</f>
        <v>189531.5</v>
      </c>
      <c r="N14" s="107">
        <f>+(249536.26/2)+35372.88</f>
        <v>160141.01</v>
      </c>
      <c r="O14" s="103">
        <v>350</v>
      </c>
      <c r="P14" s="104">
        <v>1035</v>
      </c>
      <c r="Q14" s="104">
        <v>1021</v>
      </c>
      <c r="R14" s="142" t="s">
        <v>95</v>
      </c>
    </row>
    <row r="15" spans="1:20" s="2" customFormat="1" ht="90" x14ac:dyDescent="0.2">
      <c r="A15" s="91">
        <v>4</v>
      </c>
      <c r="B15" s="108" t="s">
        <v>64</v>
      </c>
      <c r="C15" s="92" t="s">
        <v>73</v>
      </c>
      <c r="D15" s="109" t="s">
        <v>66</v>
      </c>
      <c r="E15" s="92" t="s">
        <v>67</v>
      </c>
      <c r="F15" s="92" t="s">
        <v>68</v>
      </c>
      <c r="G15" s="110" t="s">
        <v>66</v>
      </c>
      <c r="H15" s="156" t="s">
        <v>69</v>
      </c>
      <c r="I15" s="95" t="s">
        <v>92</v>
      </c>
      <c r="J15" s="96" t="s">
        <v>93</v>
      </c>
      <c r="K15" s="152" t="s">
        <v>94</v>
      </c>
      <c r="L15" s="147">
        <f>+(255215/2)+899396</f>
        <v>1027003.5</v>
      </c>
      <c r="M15" s="93">
        <f>+(247215/2)+1170833</f>
        <v>1294440.5</v>
      </c>
      <c r="N15" s="94">
        <f>+(219241.62/2)+846595.74</f>
        <v>956216.55</v>
      </c>
      <c r="O15" s="101">
        <v>98</v>
      </c>
      <c r="P15" s="102">
        <v>98</v>
      </c>
      <c r="Q15" s="92" t="s">
        <v>97</v>
      </c>
      <c r="R15" s="143" t="s">
        <v>77</v>
      </c>
    </row>
    <row r="16" spans="1:20" s="2" customFormat="1" ht="90.75" thickBot="1" x14ac:dyDescent="0.25">
      <c r="A16" s="98">
        <v>5</v>
      </c>
      <c r="B16" s="105" t="s">
        <v>64</v>
      </c>
      <c r="C16" s="99" t="s">
        <v>73</v>
      </c>
      <c r="D16" s="99" t="s">
        <v>66</v>
      </c>
      <c r="E16" s="117" t="s">
        <v>67</v>
      </c>
      <c r="F16" s="117" t="s">
        <v>70</v>
      </c>
      <c r="G16" s="99" t="s">
        <v>66</v>
      </c>
      <c r="H16" s="106" t="s">
        <v>69</v>
      </c>
      <c r="I16" s="155" t="s">
        <v>92</v>
      </c>
      <c r="J16" s="99" t="s">
        <v>93</v>
      </c>
      <c r="K16" s="106" t="s">
        <v>94</v>
      </c>
      <c r="L16" s="162">
        <f>+(255215/2)+59488</f>
        <v>187095.5</v>
      </c>
      <c r="M16" s="163">
        <f>+(247215/2)+27488</f>
        <v>151095.5</v>
      </c>
      <c r="N16" s="148">
        <f>+(219241.62/2)+12464.02</f>
        <v>122084.83</v>
      </c>
      <c r="O16" s="118">
        <v>10</v>
      </c>
      <c r="P16" s="115">
        <v>26</v>
      </c>
      <c r="Q16" s="158" t="s">
        <v>98</v>
      </c>
      <c r="R16" s="116" t="s">
        <v>78</v>
      </c>
    </row>
    <row r="17" spans="1:30" s="2" customFormat="1" ht="12" x14ac:dyDescent="0.2">
      <c r="P17" s="1"/>
      <c r="Q17" s="159"/>
    </row>
    <row r="18" spans="1:30" s="2" customFormat="1" ht="12" x14ac:dyDescent="0.2">
      <c r="A18" s="76" t="s">
        <v>13</v>
      </c>
      <c r="B18" s="76"/>
      <c r="C18" s="76"/>
      <c r="D18" s="76"/>
      <c r="E18" s="76"/>
      <c r="F18" s="76"/>
      <c r="G18" s="76"/>
      <c r="H18" s="76"/>
      <c r="I18" s="76"/>
      <c r="J18" s="76"/>
      <c r="K18" s="76"/>
      <c r="L18" s="76"/>
      <c r="M18" s="76"/>
      <c r="N18" s="76"/>
      <c r="O18" s="76"/>
      <c r="P18" s="76"/>
      <c r="Q18" s="76"/>
      <c r="R18" s="1"/>
    </row>
    <row r="19" spans="1:30" s="2" customFormat="1" ht="12.75" thickBot="1" x14ac:dyDescent="0.25">
      <c r="P19" s="1"/>
      <c r="Q19" s="1"/>
    </row>
    <row r="20" spans="1:30" s="2" customFormat="1" ht="15.75" customHeight="1" thickBot="1" x14ac:dyDescent="0.25">
      <c r="A20" s="220" t="s">
        <v>10</v>
      </c>
      <c r="B20" s="221"/>
      <c r="C20" s="221"/>
      <c r="D20" s="221"/>
      <c r="E20" s="221"/>
      <c r="F20" s="221"/>
      <c r="G20" s="221"/>
      <c r="H20" s="221"/>
      <c r="I20" s="221"/>
      <c r="J20" s="221"/>
      <c r="K20" s="221"/>
      <c r="L20" s="221"/>
      <c r="M20" s="221"/>
      <c r="N20" s="221"/>
      <c r="O20" s="221"/>
      <c r="P20" s="221"/>
      <c r="Q20" s="222"/>
    </row>
    <row r="21" spans="1:30" s="2" customFormat="1" ht="32.25" customHeight="1" thickBot="1" x14ac:dyDescent="0.25">
      <c r="A21" s="227" t="s">
        <v>45</v>
      </c>
      <c r="B21" s="230" t="s">
        <v>51</v>
      </c>
      <c r="C21" s="231"/>
      <c r="D21" s="232"/>
      <c r="E21" s="230" t="s">
        <v>46</v>
      </c>
      <c r="F21" s="231"/>
      <c r="G21" s="231"/>
      <c r="H21" s="231"/>
      <c r="I21" s="231"/>
      <c r="J21" s="231"/>
      <c r="K21" s="231"/>
      <c r="L21" s="232"/>
      <c r="M21" s="230" t="s">
        <v>47</v>
      </c>
      <c r="N21" s="233"/>
      <c r="O21" s="233"/>
      <c r="P21" s="233"/>
      <c r="Q21" s="234"/>
    </row>
    <row r="22" spans="1:30" s="2" customFormat="1" ht="53.25" customHeight="1" thickBot="1" x14ac:dyDescent="0.25">
      <c r="A22" s="228"/>
      <c r="B22" s="3" t="s">
        <v>6</v>
      </c>
      <c r="C22" s="4" t="s">
        <v>7</v>
      </c>
      <c r="D22" s="5" t="s">
        <v>8</v>
      </c>
      <c r="E22" s="6" t="s">
        <v>60</v>
      </c>
      <c r="F22" s="7" t="s">
        <v>61</v>
      </c>
      <c r="G22" s="7" t="s">
        <v>57</v>
      </c>
      <c r="H22" s="241" t="s">
        <v>58</v>
      </c>
      <c r="I22" s="242"/>
      <c r="J22" s="255" t="s">
        <v>8</v>
      </c>
      <c r="K22" s="233"/>
      <c r="L22" s="234"/>
      <c r="M22" s="3" t="s">
        <v>28</v>
      </c>
      <c r="N22" s="4" t="s">
        <v>29</v>
      </c>
      <c r="O22" s="4" t="s">
        <v>30</v>
      </c>
      <c r="P22" s="4" t="s">
        <v>31</v>
      </c>
      <c r="Q22" s="5" t="s">
        <v>8</v>
      </c>
    </row>
    <row r="23" spans="1:30" s="2" customFormat="1" ht="15.75" customHeight="1" x14ac:dyDescent="0.2">
      <c r="A23" s="90">
        <v>1</v>
      </c>
      <c r="B23" s="134">
        <f>29+21+16</f>
        <v>66</v>
      </c>
      <c r="C23" s="135">
        <f>24+23+20</f>
        <v>67</v>
      </c>
      <c r="D23" s="136">
        <f>SUM(B23:C23)</f>
        <v>133</v>
      </c>
      <c r="E23" s="137">
        <f>53+44+35</f>
        <v>132</v>
      </c>
      <c r="F23" s="135">
        <v>1</v>
      </c>
      <c r="G23" s="135" t="s">
        <v>75</v>
      </c>
      <c r="H23" s="243" t="s">
        <v>75</v>
      </c>
      <c r="I23" s="244"/>
      <c r="J23" s="256">
        <f>SUM(E23:H23)</f>
        <v>133</v>
      </c>
      <c r="K23" s="257"/>
      <c r="L23" s="258"/>
      <c r="M23" s="176" t="s">
        <v>75</v>
      </c>
      <c r="N23" s="135" t="s">
        <v>75</v>
      </c>
      <c r="O23" s="138" t="s">
        <v>75</v>
      </c>
      <c r="P23" s="135">
        <f>53+44+36</f>
        <v>133</v>
      </c>
      <c r="Q23" s="136">
        <f>SUM(M23:P23)</f>
        <v>133</v>
      </c>
    </row>
    <row r="24" spans="1:30" s="2" customFormat="1" ht="15" customHeight="1" x14ac:dyDescent="0.2">
      <c r="A24" s="177">
        <v>2</v>
      </c>
      <c r="B24" s="178">
        <v>49</v>
      </c>
      <c r="C24" s="179">
        <v>4</v>
      </c>
      <c r="D24" s="180">
        <f>SUM(B24:C24)</f>
        <v>53</v>
      </c>
      <c r="E24" s="178" t="s">
        <v>75</v>
      </c>
      <c r="F24" s="179">
        <v>35</v>
      </c>
      <c r="G24" s="179">
        <v>18</v>
      </c>
      <c r="H24" s="245" t="s">
        <v>75</v>
      </c>
      <c r="I24" s="246"/>
      <c r="J24" s="259">
        <f>SUM(E24:H24)</f>
        <v>53</v>
      </c>
      <c r="K24" s="260"/>
      <c r="L24" s="261"/>
      <c r="M24" s="178">
        <v>22</v>
      </c>
      <c r="N24" s="179" t="s">
        <v>75</v>
      </c>
      <c r="O24" s="181" t="s">
        <v>75</v>
      </c>
      <c r="P24" s="179">
        <v>31</v>
      </c>
      <c r="Q24" s="180">
        <f>SUM(M24:P24)</f>
        <v>53</v>
      </c>
    </row>
    <row r="25" spans="1:30" s="2" customFormat="1" ht="15.75" customHeight="1" x14ac:dyDescent="0.2">
      <c r="A25" s="165">
        <v>3</v>
      </c>
      <c r="B25" s="166">
        <v>789</v>
      </c>
      <c r="C25" s="167">
        <v>232</v>
      </c>
      <c r="D25" s="168">
        <f>SUM(B25:C25)</f>
        <v>1021</v>
      </c>
      <c r="E25" s="166">
        <v>1</v>
      </c>
      <c r="F25" s="167">
        <v>267</v>
      </c>
      <c r="G25" s="167">
        <v>674</v>
      </c>
      <c r="H25" s="247">
        <v>79</v>
      </c>
      <c r="I25" s="248"/>
      <c r="J25" s="262">
        <f>SUM(E25:H25)</f>
        <v>1021</v>
      </c>
      <c r="K25" s="263"/>
      <c r="L25" s="264"/>
      <c r="M25" s="169">
        <v>399</v>
      </c>
      <c r="N25" s="167">
        <v>49</v>
      </c>
      <c r="O25" s="173">
        <v>1</v>
      </c>
      <c r="P25" s="167">
        <v>572</v>
      </c>
      <c r="Q25" s="187">
        <f>SUM(M25:P25)</f>
        <v>1021</v>
      </c>
    </row>
    <row r="26" spans="1:30" s="2" customFormat="1" ht="15" customHeight="1" x14ac:dyDescent="0.2">
      <c r="A26" s="164">
        <v>4</v>
      </c>
      <c r="B26" s="188">
        <f>478+1438+1133+379+106</f>
        <v>3534</v>
      </c>
      <c r="C26" s="189">
        <f>416+1041+115+394+105+104</f>
        <v>2175</v>
      </c>
      <c r="D26" s="190">
        <f>+B26+C26</f>
        <v>5709</v>
      </c>
      <c r="E26" s="191">
        <f>576+1295+984</f>
        <v>2855</v>
      </c>
      <c r="F26" s="192">
        <f>303+1034+1328</f>
        <v>2665</v>
      </c>
      <c r="G26" s="192">
        <f>15+123+24</f>
        <v>162</v>
      </c>
      <c r="H26" s="249">
        <v>27</v>
      </c>
      <c r="I26" s="250"/>
      <c r="J26" s="265">
        <f>+E26+G26+F26+H26</f>
        <v>5709</v>
      </c>
      <c r="K26" s="266"/>
      <c r="L26" s="267"/>
      <c r="M26" s="170" t="s">
        <v>75</v>
      </c>
      <c r="N26" s="171" t="s">
        <v>75</v>
      </c>
      <c r="O26" s="174" t="s">
        <v>75</v>
      </c>
      <c r="P26" s="171">
        <v>5709</v>
      </c>
      <c r="Q26" s="180">
        <f>SUM(M26:P26)</f>
        <v>5709</v>
      </c>
    </row>
    <row r="27" spans="1:30" s="2" customFormat="1" ht="15.75" customHeight="1" thickBot="1" x14ac:dyDescent="0.25">
      <c r="A27" s="98">
        <v>5</v>
      </c>
      <c r="B27" s="193">
        <v>665</v>
      </c>
      <c r="C27" s="194">
        <v>421</v>
      </c>
      <c r="D27" s="195">
        <f>+B27+C27</f>
        <v>1086</v>
      </c>
      <c r="E27" s="196">
        <f>96+317+271</f>
        <v>684</v>
      </c>
      <c r="F27" s="194">
        <f>41+267</f>
        <v>308</v>
      </c>
      <c r="G27" s="194">
        <v>68</v>
      </c>
      <c r="H27" s="251">
        <v>26</v>
      </c>
      <c r="I27" s="252"/>
      <c r="J27" s="253">
        <f>+E27+F27+G27+H27</f>
        <v>1086</v>
      </c>
      <c r="K27" s="253"/>
      <c r="L27" s="254"/>
      <c r="M27" s="140" t="s">
        <v>75</v>
      </c>
      <c r="N27" s="157" t="s">
        <v>75</v>
      </c>
      <c r="O27" s="141" t="s">
        <v>75</v>
      </c>
      <c r="P27" s="157">
        <v>1086</v>
      </c>
      <c r="Q27" s="121">
        <f>SUM(M27:P27)</f>
        <v>1086</v>
      </c>
    </row>
    <row r="28" spans="1:30" s="2" customFormat="1" ht="12" x14ac:dyDescent="0.2">
      <c r="F28" s="114"/>
      <c r="P28" s="1"/>
      <c r="Q28" s="1"/>
    </row>
    <row r="29" spans="1:30" s="2" customFormat="1" ht="12" x14ac:dyDescent="0.2">
      <c r="A29" s="76" t="s">
        <v>14</v>
      </c>
      <c r="B29" s="76"/>
      <c r="C29" s="76"/>
      <c r="D29" s="76"/>
      <c r="E29" s="76"/>
      <c r="F29" s="76"/>
      <c r="G29" s="76"/>
      <c r="H29" s="76"/>
      <c r="I29" s="76"/>
      <c r="J29" s="76"/>
      <c r="K29" s="76"/>
      <c r="L29" s="76"/>
      <c r="M29" s="76"/>
      <c r="N29" s="76"/>
      <c r="O29" s="76"/>
      <c r="P29" s="76"/>
      <c r="Q29" s="76"/>
      <c r="R29" s="76"/>
    </row>
    <row r="30" spans="1:30" s="2" customFormat="1" ht="12.75" thickBot="1" x14ac:dyDescent="0.25"/>
    <row r="31" spans="1:30" s="1" customFormat="1" ht="12" x14ac:dyDescent="0.2">
      <c r="A31" s="86" t="s">
        <v>48</v>
      </c>
      <c r="B31" s="77"/>
      <c r="C31" s="77"/>
      <c r="D31" s="77"/>
      <c r="E31" s="77"/>
      <c r="F31" s="77"/>
      <c r="G31" s="77"/>
      <c r="H31" s="77"/>
      <c r="I31" s="77"/>
      <c r="J31" s="77"/>
      <c r="K31" s="77"/>
      <c r="L31" s="77"/>
      <c r="M31" s="77"/>
      <c r="N31" s="77"/>
      <c r="O31" s="77"/>
      <c r="P31" s="77"/>
      <c r="Q31" s="77"/>
      <c r="R31" s="78"/>
      <c r="S31" s="2"/>
      <c r="T31" s="2"/>
      <c r="U31" s="2"/>
      <c r="V31" s="2"/>
      <c r="W31" s="2"/>
      <c r="X31" s="2"/>
      <c r="Y31" s="2"/>
      <c r="Z31" s="2"/>
      <c r="AA31" s="2"/>
      <c r="AB31" s="2"/>
      <c r="AC31" s="2"/>
      <c r="AD31" s="2"/>
    </row>
    <row r="32" spans="1:30" s="2" customFormat="1" ht="111" customHeight="1" thickBot="1" x14ac:dyDescent="0.25">
      <c r="A32" s="217" t="s">
        <v>101</v>
      </c>
      <c r="B32" s="218"/>
      <c r="C32" s="218"/>
      <c r="D32" s="218"/>
      <c r="E32" s="218"/>
      <c r="F32" s="218"/>
      <c r="G32" s="218"/>
      <c r="H32" s="218"/>
      <c r="I32" s="218"/>
      <c r="J32" s="218"/>
      <c r="K32" s="218"/>
      <c r="L32" s="218"/>
      <c r="M32" s="218"/>
      <c r="N32" s="218"/>
      <c r="O32" s="218"/>
      <c r="P32" s="218"/>
      <c r="Q32" s="218"/>
      <c r="R32" s="219"/>
    </row>
    <row r="33" spans="1:40" s="1" customFormat="1" ht="12.75" thickBo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40" s="1" customFormat="1" ht="12" x14ac:dyDescent="0.2">
      <c r="A34" s="87" t="s">
        <v>49</v>
      </c>
      <c r="B34" s="79"/>
      <c r="C34" s="79"/>
      <c r="D34" s="79"/>
      <c r="E34" s="79"/>
      <c r="F34" s="79"/>
      <c r="G34" s="79"/>
      <c r="H34" s="79"/>
      <c r="I34" s="79"/>
      <c r="J34" s="79"/>
      <c r="K34" s="79"/>
      <c r="L34" s="79"/>
      <c r="M34" s="79"/>
      <c r="N34" s="79"/>
      <c r="O34" s="79"/>
      <c r="P34" s="79"/>
      <c r="Q34" s="79"/>
      <c r="R34" s="78"/>
      <c r="S34" s="2"/>
      <c r="T34" s="2"/>
      <c r="U34" s="2"/>
      <c r="V34" s="2"/>
      <c r="W34" s="2"/>
      <c r="X34" s="2"/>
      <c r="Y34" s="2"/>
      <c r="Z34" s="2"/>
      <c r="AA34" s="2"/>
      <c r="AB34" s="2"/>
      <c r="AC34" s="2"/>
      <c r="AD34" s="2"/>
      <c r="AE34" s="2"/>
      <c r="AF34" s="2"/>
      <c r="AG34" s="2"/>
      <c r="AH34" s="2"/>
      <c r="AI34" s="2"/>
      <c r="AJ34" s="2"/>
      <c r="AK34" s="2"/>
      <c r="AL34" s="2"/>
      <c r="AM34" s="2"/>
      <c r="AN34" s="2"/>
    </row>
    <row r="35" spans="1:40" s="2" customFormat="1" ht="73.5" customHeight="1" thickBot="1" x14ac:dyDescent="0.25">
      <c r="A35" s="217" t="s">
        <v>102</v>
      </c>
      <c r="B35" s="218"/>
      <c r="C35" s="218"/>
      <c r="D35" s="218"/>
      <c r="E35" s="218"/>
      <c r="F35" s="218"/>
      <c r="G35" s="218"/>
      <c r="H35" s="218"/>
      <c r="I35" s="218"/>
      <c r="J35" s="218"/>
      <c r="K35" s="218"/>
      <c r="L35" s="218"/>
      <c r="M35" s="218"/>
      <c r="N35" s="218"/>
      <c r="O35" s="218"/>
      <c r="P35" s="218"/>
      <c r="Q35" s="218"/>
      <c r="R35" s="219"/>
    </row>
    <row r="36" spans="1:40" x14ac:dyDescent="0.2">
      <c r="A36" s="13" t="s">
        <v>74</v>
      </c>
    </row>
    <row r="38" spans="1:40" x14ac:dyDescent="0.2">
      <c r="M38" s="13">
        <f>2479+150</f>
        <v>2629</v>
      </c>
    </row>
    <row r="39" spans="1:40" x14ac:dyDescent="0.2">
      <c r="M39" s="13">
        <f>2329+150</f>
        <v>2479</v>
      </c>
    </row>
  </sheetData>
  <mergeCells count="26">
    <mergeCell ref="J22:L22"/>
    <mergeCell ref="J23:L23"/>
    <mergeCell ref="J24:L24"/>
    <mergeCell ref="J25:L25"/>
    <mergeCell ref="J26:L26"/>
    <mergeCell ref="H24:I24"/>
    <mergeCell ref="H25:I25"/>
    <mergeCell ref="H26:I26"/>
    <mergeCell ref="H27:I27"/>
    <mergeCell ref="J27:L27"/>
    <mergeCell ref="A32:R32"/>
    <mergeCell ref="A35:R35"/>
    <mergeCell ref="A20:Q20"/>
    <mergeCell ref="B4:R4"/>
    <mergeCell ref="B6:R6"/>
    <mergeCell ref="A10:A11"/>
    <mergeCell ref="A21:A22"/>
    <mergeCell ref="L10:N10"/>
    <mergeCell ref="B21:D21"/>
    <mergeCell ref="E21:L21"/>
    <mergeCell ref="M21:Q21"/>
    <mergeCell ref="B10:H10"/>
    <mergeCell ref="O10:R10"/>
    <mergeCell ref="I10:K10"/>
    <mergeCell ref="H22:I22"/>
    <mergeCell ref="H23:I23"/>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J23:J24 J26">
      <formula1>D23</formula1>
    </dataValidation>
  </dataValidations>
  <printOptions horizontalCentered="1"/>
  <pageMargins left="0" right="0" top="0.59055118110236227" bottom="0" header="0" footer="0"/>
  <pageSetup scale="65" fitToHeight="10" orientation="landscape" r:id="rId1"/>
  <rowBreaks count="1" manualBreakCount="1">
    <brk id="17" max="14" man="1"/>
  </rowBreaks>
  <ignoredErrors>
    <ignoredError sqref="D23 D24:D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showGridLines="0" showZeros="0" view="pageBreakPreview" zoomScaleSheetLayoutView="100" workbookViewId="0">
      <selection activeCell="A31" sqref="A31:O31"/>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25</v>
      </c>
    </row>
    <row r="2" spans="1:17" ht="15" x14ac:dyDescent="0.25">
      <c r="A2" s="12" t="s">
        <v>52</v>
      </c>
    </row>
    <row r="3" spans="1:17" ht="15" x14ac:dyDescent="0.25">
      <c r="A3" s="12"/>
    </row>
    <row r="4" spans="1:17" ht="15" x14ac:dyDescent="0.25">
      <c r="A4" s="80" t="s">
        <v>33</v>
      </c>
      <c r="B4" s="223" t="s">
        <v>63</v>
      </c>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6">
        <v>42745</v>
      </c>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145" t="s">
        <v>50</v>
      </c>
      <c r="J11" s="82" t="s">
        <v>38</v>
      </c>
      <c r="K11" s="83" t="s">
        <v>39</v>
      </c>
      <c r="L11" s="84" t="s">
        <v>41</v>
      </c>
      <c r="M11" s="82" t="s">
        <v>42</v>
      </c>
      <c r="N11" s="82" t="s">
        <v>43</v>
      </c>
      <c r="O11" s="85" t="s">
        <v>44</v>
      </c>
    </row>
    <row r="12" spans="1:17" s="2" customFormat="1" ht="45.75" thickBot="1" x14ac:dyDescent="0.25">
      <c r="A12" s="125">
        <v>1</v>
      </c>
      <c r="B12" s="126" t="s">
        <v>64</v>
      </c>
      <c r="C12" s="127" t="s">
        <v>65</v>
      </c>
      <c r="D12" s="127" t="s">
        <v>67</v>
      </c>
      <c r="E12" s="127" t="s">
        <v>66</v>
      </c>
      <c r="F12" s="127" t="s">
        <v>68</v>
      </c>
      <c r="G12" s="128" t="s">
        <v>66</v>
      </c>
      <c r="H12" s="150" t="s">
        <v>69</v>
      </c>
      <c r="I12" s="146">
        <v>3400210</v>
      </c>
      <c r="J12" s="129">
        <v>3802211</v>
      </c>
      <c r="K12" s="130">
        <v>2961578.09</v>
      </c>
      <c r="L12" s="131">
        <v>120</v>
      </c>
      <c r="M12" s="132">
        <v>133</v>
      </c>
      <c r="N12" s="132">
        <v>133</v>
      </c>
      <c r="O12" s="133" t="s">
        <v>76</v>
      </c>
    </row>
    <row r="13" spans="1:17" s="2" customFormat="1" ht="79.5" thickBot="1" x14ac:dyDescent="0.25">
      <c r="A13" s="123">
        <v>2</v>
      </c>
      <c r="B13" s="120" t="s">
        <v>64</v>
      </c>
      <c r="C13" s="96" t="s">
        <v>71</v>
      </c>
      <c r="D13" s="96" t="s">
        <v>67</v>
      </c>
      <c r="E13" s="96" t="s">
        <v>66</v>
      </c>
      <c r="F13" s="96" t="s">
        <v>68</v>
      </c>
      <c r="G13" s="96" t="s">
        <v>66</v>
      </c>
      <c r="H13" s="124" t="s">
        <v>69</v>
      </c>
      <c r="I13" s="160">
        <f>+(259515/2)+942759</f>
        <v>1072516.5</v>
      </c>
      <c r="J13" s="161">
        <f>+(259515/2)+1133455</f>
        <v>1263212.5</v>
      </c>
      <c r="K13" s="107">
        <f>+(249536.26/2)+828782.13</f>
        <v>953550.26</v>
      </c>
      <c r="L13" s="103">
        <v>70</v>
      </c>
      <c r="M13" s="104">
        <v>70</v>
      </c>
      <c r="N13" s="104">
        <v>53</v>
      </c>
      <c r="O13" s="100" t="s">
        <v>72</v>
      </c>
    </row>
    <row r="14" spans="1:17" s="2" customFormat="1" ht="135.75" hidden="1" thickBot="1" x14ac:dyDescent="0.25">
      <c r="A14" s="119">
        <v>3</v>
      </c>
      <c r="B14" s="95" t="s">
        <v>64</v>
      </c>
      <c r="C14" s="96" t="s">
        <v>71</v>
      </c>
      <c r="D14" s="96" t="s">
        <v>67</v>
      </c>
      <c r="E14" s="96" t="s">
        <v>66</v>
      </c>
      <c r="F14" s="96" t="s">
        <v>70</v>
      </c>
      <c r="G14" s="97" t="s">
        <v>66</v>
      </c>
      <c r="H14" s="151" t="s">
        <v>69</v>
      </c>
      <c r="I14" s="122">
        <f>+(259515/2)+52774</f>
        <v>182531.5</v>
      </c>
      <c r="J14" s="122">
        <f>+(259515/2)+52774</f>
        <v>182531.5</v>
      </c>
      <c r="K14" s="107">
        <f>+(71051.5/2)+4640</f>
        <v>40165.75</v>
      </c>
      <c r="L14" s="103">
        <v>350</v>
      </c>
      <c r="M14" s="104">
        <v>350</v>
      </c>
      <c r="N14" s="104">
        <v>155</v>
      </c>
      <c r="O14" s="142" t="s">
        <v>95</v>
      </c>
    </row>
    <row r="15" spans="1:17" s="2" customFormat="1" ht="90" x14ac:dyDescent="0.2">
      <c r="A15" s="91">
        <v>3</v>
      </c>
      <c r="B15" s="108" t="s">
        <v>64</v>
      </c>
      <c r="C15" s="92" t="s">
        <v>73</v>
      </c>
      <c r="D15" s="109" t="s">
        <v>66</v>
      </c>
      <c r="E15" s="92" t="s">
        <v>67</v>
      </c>
      <c r="F15" s="92" t="s">
        <v>68</v>
      </c>
      <c r="G15" s="110" t="s">
        <v>66</v>
      </c>
      <c r="H15" s="156" t="s">
        <v>69</v>
      </c>
      <c r="I15" s="147">
        <f>+(255215/2)+899396</f>
        <v>1027003.5</v>
      </c>
      <c r="J15" s="93">
        <f>+(247215/2)+1170833</f>
        <v>1294440.5</v>
      </c>
      <c r="K15" s="94">
        <f>+(219241.62/2)+846595.74</f>
        <v>956216.55</v>
      </c>
      <c r="L15" s="101">
        <v>98</v>
      </c>
      <c r="M15" s="102">
        <v>98</v>
      </c>
      <c r="N15" s="92" t="s">
        <v>97</v>
      </c>
      <c r="O15" s="143" t="s">
        <v>77</v>
      </c>
    </row>
    <row r="16" spans="1:17" s="2" customFormat="1" ht="90.75" thickBot="1" x14ac:dyDescent="0.25">
      <c r="A16" s="98">
        <v>4</v>
      </c>
      <c r="B16" s="105" t="s">
        <v>64</v>
      </c>
      <c r="C16" s="99" t="s">
        <v>73</v>
      </c>
      <c r="D16" s="99" t="s">
        <v>66</v>
      </c>
      <c r="E16" s="117" t="s">
        <v>67</v>
      </c>
      <c r="F16" s="117" t="s">
        <v>70</v>
      </c>
      <c r="G16" s="99" t="s">
        <v>66</v>
      </c>
      <c r="H16" s="106" t="s">
        <v>69</v>
      </c>
      <c r="I16" s="162">
        <f>+(255215/2)+59488</f>
        <v>187095.5</v>
      </c>
      <c r="J16" s="163">
        <f>+(247215/2)+27488</f>
        <v>151095.5</v>
      </c>
      <c r="K16" s="148">
        <f>+(219241.62/2)+12464.02</f>
        <v>122084.83</v>
      </c>
      <c r="L16" s="118">
        <v>10</v>
      </c>
      <c r="M16" s="115">
        <v>26</v>
      </c>
      <c r="N16" s="158" t="s">
        <v>98</v>
      </c>
      <c r="O16" s="116" t="s">
        <v>78</v>
      </c>
    </row>
    <row r="17" spans="1:35" s="2" customFormat="1" ht="12" x14ac:dyDescent="0.2">
      <c r="M17" s="1"/>
      <c r="N17" s="159"/>
    </row>
    <row r="18" spans="1:35" s="2" customFormat="1" ht="12" x14ac:dyDescent="0.2">
      <c r="A18" s="76" t="s">
        <v>13</v>
      </c>
      <c r="B18" s="76"/>
      <c r="C18" s="76"/>
      <c r="D18" s="76"/>
      <c r="E18" s="76"/>
      <c r="F18" s="76"/>
      <c r="G18" s="76"/>
      <c r="H18" s="76"/>
      <c r="I18" s="76"/>
      <c r="J18" s="76"/>
      <c r="K18" s="76"/>
      <c r="L18" s="76"/>
      <c r="O18" s="1"/>
    </row>
    <row r="19" spans="1:35" s="2" customFormat="1" ht="12.75" thickBot="1" x14ac:dyDescent="0.25">
      <c r="M19" s="1"/>
      <c r="N19" s="1"/>
    </row>
    <row r="20" spans="1:35" s="2" customFormat="1" ht="15.75" customHeight="1" thickBot="1" x14ac:dyDescent="0.25">
      <c r="A20" s="220" t="s">
        <v>10</v>
      </c>
      <c r="B20" s="221"/>
      <c r="C20" s="221"/>
      <c r="D20" s="221"/>
      <c r="E20" s="221"/>
      <c r="F20" s="221"/>
      <c r="G20" s="221"/>
      <c r="H20" s="221"/>
      <c r="I20" s="221"/>
      <c r="J20" s="221"/>
      <c r="K20" s="221"/>
      <c r="L20" s="222"/>
    </row>
    <row r="21" spans="1:35" s="2" customFormat="1" ht="32.25" customHeight="1" thickBot="1" x14ac:dyDescent="0.25">
      <c r="A21" s="227" t="s">
        <v>45</v>
      </c>
      <c r="B21" s="230" t="s">
        <v>51</v>
      </c>
      <c r="C21" s="231"/>
      <c r="D21" s="232"/>
      <c r="E21" s="230" t="s">
        <v>46</v>
      </c>
      <c r="F21" s="268"/>
      <c r="G21" s="269"/>
      <c r="H21" s="230" t="s">
        <v>47</v>
      </c>
      <c r="I21" s="268"/>
      <c r="J21" s="268"/>
      <c r="K21" s="268"/>
      <c r="L21" s="269"/>
    </row>
    <row r="22" spans="1:35" s="2" customFormat="1" ht="53.25" customHeight="1" thickBot="1" x14ac:dyDescent="0.25">
      <c r="A22" s="228"/>
      <c r="B22" s="3" t="s">
        <v>6</v>
      </c>
      <c r="C22" s="4" t="s">
        <v>7</v>
      </c>
      <c r="D22" s="5" t="s">
        <v>8</v>
      </c>
      <c r="E22" s="6" t="s">
        <v>55</v>
      </c>
      <c r="F22" s="7" t="s">
        <v>59</v>
      </c>
      <c r="G22" s="89" t="s">
        <v>8</v>
      </c>
      <c r="H22" s="6" t="s">
        <v>28</v>
      </c>
      <c r="I22" s="4" t="s">
        <v>29</v>
      </c>
      <c r="J22" s="4" t="s">
        <v>30</v>
      </c>
      <c r="K22" s="4" t="s">
        <v>31</v>
      </c>
      <c r="L22" s="5" t="s">
        <v>8</v>
      </c>
    </row>
    <row r="23" spans="1:35" s="2" customFormat="1" ht="12" x14ac:dyDescent="0.2">
      <c r="A23" s="144">
        <v>1</v>
      </c>
      <c r="B23" s="134">
        <v>66</v>
      </c>
      <c r="C23" s="135">
        <v>67</v>
      </c>
      <c r="D23" s="136">
        <f>SUM(B23:C23)</f>
        <v>133</v>
      </c>
      <c r="E23" s="137">
        <f>38+27+33</f>
        <v>98</v>
      </c>
      <c r="F23" s="135">
        <f>15+17+3</f>
        <v>35</v>
      </c>
      <c r="G23" s="139">
        <f>+E23+F23</f>
        <v>133</v>
      </c>
      <c r="H23" s="112" t="s">
        <v>75</v>
      </c>
      <c r="I23" s="102" t="s">
        <v>75</v>
      </c>
      <c r="J23" s="113" t="s">
        <v>75</v>
      </c>
      <c r="K23" s="102">
        <f>53+44+36</f>
        <v>133</v>
      </c>
      <c r="L23" s="111">
        <f>+K23</f>
        <v>133</v>
      </c>
    </row>
    <row r="24" spans="1:35" s="2" customFormat="1" ht="12" x14ac:dyDescent="0.2">
      <c r="A24" s="182">
        <v>2</v>
      </c>
      <c r="B24" s="170">
        <v>20</v>
      </c>
      <c r="C24" s="172">
        <v>31</v>
      </c>
      <c r="D24" s="175">
        <f>+B24+C24</f>
        <v>51</v>
      </c>
      <c r="E24" s="170">
        <f>16+15+15</f>
        <v>46</v>
      </c>
      <c r="F24" s="172">
        <f>2+1+1</f>
        <v>4</v>
      </c>
      <c r="G24" s="216">
        <f>+E24+F24</f>
        <v>50</v>
      </c>
      <c r="H24" s="183" t="s">
        <v>75</v>
      </c>
      <c r="I24" s="184" t="s">
        <v>75</v>
      </c>
      <c r="J24" s="185" t="s">
        <v>75</v>
      </c>
      <c r="K24" s="184">
        <v>51</v>
      </c>
      <c r="L24" s="186">
        <f>SUM(H24:K24)</f>
        <v>51</v>
      </c>
    </row>
    <row r="25" spans="1:35" s="206" customFormat="1" ht="12" x14ac:dyDescent="0.2">
      <c r="A25" s="197">
        <v>3</v>
      </c>
      <c r="B25" s="198">
        <f>282+639+485</f>
        <v>1406</v>
      </c>
      <c r="C25" s="199">
        <f>294+656+499</f>
        <v>1449</v>
      </c>
      <c r="D25" s="200">
        <f>+B25+C25</f>
        <v>2855</v>
      </c>
      <c r="E25" s="198">
        <f>248+324+359</f>
        <v>931</v>
      </c>
      <c r="F25" s="199">
        <f>328+971+625</f>
        <v>1924</v>
      </c>
      <c r="G25" s="200">
        <f>+E25+F25</f>
        <v>2855</v>
      </c>
      <c r="H25" s="201" t="s">
        <v>75</v>
      </c>
      <c r="I25" s="202" t="s">
        <v>75</v>
      </c>
      <c r="J25" s="203" t="s">
        <v>75</v>
      </c>
      <c r="K25" s="204">
        <v>2855</v>
      </c>
      <c r="L25" s="205">
        <f>SUM(H25:K25)</f>
        <v>2855</v>
      </c>
    </row>
    <row r="26" spans="1:35" s="206" customFormat="1" ht="12.75" thickBot="1" x14ac:dyDescent="0.25">
      <c r="A26" s="207">
        <v>4</v>
      </c>
      <c r="B26" s="196">
        <f>56+181+162</f>
        <v>399</v>
      </c>
      <c r="C26" s="194">
        <f>40+136+109</f>
        <v>285</v>
      </c>
      <c r="D26" s="208">
        <f>+B26+C26</f>
        <v>684</v>
      </c>
      <c r="E26" s="209">
        <f>64+122+115</f>
        <v>301</v>
      </c>
      <c r="F26" s="210">
        <f>32+195+156</f>
        <v>383</v>
      </c>
      <c r="G26" s="211">
        <f>+E26+F26</f>
        <v>684</v>
      </c>
      <c r="H26" s="212" t="s">
        <v>75</v>
      </c>
      <c r="I26" s="213" t="s">
        <v>75</v>
      </c>
      <c r="J26" s="214" t="s">
        <v>75</v>
      </c>
      <c r="K26" s="213" t="s">
        <v>99</v>
      </c>
      <c r="L26" s="215" t="str">
        <f>K26</f>
        <v>684</v>
      </c>
    </row>
    <row r="27" spans="1:35" s="2" customFormat="1" ht="12" x14ac:dyDescent="0.2">
      <c r="F27" s="114"/>
      <c r="M27" s="1"/>
      <c r="N27" s="1"/>
    </row>
    <row r="28" spans="1:35" s="2" customFormat="1" ht="12" x14ac:dyDescent="0.2">
      <c r="A28" s="76" t="s">
        <v>14</v>
      </c>
      <c r="B28" s="76"/>
      <c r="C28" s="76"/>
      <c r="D28" s="76"/>
      <c r="E28" s="76"/>
      <c r="F28" s="76"/>
      <c r="G28" s="76"/>
      <c r="H28" s="76"/>
      <c r="I28" s="76"/>
      <c r="J28" s="76"/>
      <c r="K28" s="76"/>
      <c r="L28" s="76"/>
      <c r="M28" s="76"/>
      <c r="N28" s="76"/>
      <c r="O28" s="76"/>
    </row>
    <row r="29" spans="1:35" s="2" customFormat="1" ht="12.75" thickBot="1" x14ac:dyDescent="0.25"/>
    <row r="30" spans="1:35" s="1" customFormat="1" ht="12" x14ac:dyDescent="0.2">
      <c r="A30" s="86" t="s">
        <v>48</v>
      </c>
      <c r="B30" s="77"/>
      <c r="C30" s="77"/>
      <c r="D30" s="77"/>
      <c r="E30" s="77"/>
      <c r="F30" s="77"/>
      <c r="G30" s="77"/>
      <c r="H30" s="77"/>
      <c r="I30" s="77"/>
      <c r="J30" s="77"/>
      <c r="K30" s="77"/>
      <c r="L30" s="77"/>
      <c r="M30" s="77"/>
      <c r="N30" s="77"/>
      <c r="O30" s="78"/>
      <c r="P30" s="2"/>
      <c r="Q30" s="2"/>
      <c r="R30" s="2"/>
      <c r="S30" s="2"/>
      <c r="T30" s="2"/>
      <c r="U30" s="2"/>
      <c r="V30" s="2"/>
      <c r="W30" s="2"/>
      <c r="X30" s="2"/>
      <c r="Y30" s="2"/>
      <c r="Z30" s="2"/>
      <c r="AA30" s="2"/>
    </row>
    <row r="31" spans="1:35" s="2" customFormat="1" ht="85.5" customHeight="1" thickBot="1" x14ac:dyDescent="0.25">
      <c r="A31" s="217" t="s">
        <v>100</v>
      </c>
      <c r="B31" s="218"/>
      <c r="C31" s="218"/>
      <c r="D31" s="218"/>
      <c r="E31" s="218"/>
      <c r="F31" s="218"/>
      <c r="G31" s="218"/>
      <c r="H31" s="218"/>
      <c r="I31" s="218"/>
      <c r="J31" s="218"/>
      <c r="K31" s="218"/>
      <c r="L31" s="218"/>
      <c r="M31" s="218"/>
      <c r="N31" s="218"/>
      <c r="O31" s="219"/>
    </row>
    <row r="32" spans="1:35" s="1" customFormat="1" ht="12.75" thickBo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7" s="1" customFormat="1" ht="12" x14ac:dyDescent="0.2">
      <c r="A33" s="87" t="s">
        <v>49</v>
      </c>
      <c r="B33" s="79"/>
      <c r="C33" s="79"/>
      <c r="D33" s="79"/>
      <c r="E33" s="79"/>
      <c r="F33" s="79"/>
      <c r="G33" s="79"/>
      <c r="H33" s="79"/>
      <c r="I33" s="79"/>
      <c r="J33" s="79"/>
      <c r="K33" s="79"/>
      <c r="L33" s="79"/>
      <c r="M33" s="79"/>
      <c r="N33" s="79"/>
      <c r="O33" s="78"/>
      <c r="P33" s="2"/>
      <c r="Q33" s="2"/>
      <c r="R33" s="2"/>
      <c r="S33" s="2"/>
      <c r="T33" s="2"/>
      <c r="U33" s="2"/>
      <c r="V33" s="2"/>
      <c r="W33" s="2"/>
      <c r="X33" s="2"/>
      <c r="Y33" s="2"/>
      <c r="Z33" s="2"/>
      <c r="AA33" s="2"/>
      <c r="AB33" s="2"/>
      <c r="AC33" s="2"/>
      <c r="AD33" s="2"/>
      <c r="AE33" s="2"/>
      <c r="AF33" s="2"/>
      <c r="AG33" s="2"/>
      <c r="AH33" s="2"/>
      <c r="AI33" s="2"/>
      <c r="AJ33" s="2"/>
      <c r="AK33" s="2"/>
    </row>
    <row r="34" spans="1:37" s="2" customFormat="1" ht="54" customHeight="1" thickBot="1" x14ac:dyDescent="0.25">
      <c r="A34" s="217" t="s">
        <v>96</v>
      </c>
      <c r="B34" s="218"/>
      <c r="C34" s="218"/>
      <c r="D34" s="218"/>
      <c r="E34" s="218"/>
      <c r="F34" s="218"/>
      <c r="G34" s="218"/>
      <c r="H34" s="218"/>
      <c r="I34" s="218"/>
      <c r="J34" s="218"/>
      <c r="K34" s="218"/>
      <c r="L34" s="218"/>
      <c r="M34" s="218"/>
      <c r="N34" s="218"/>
      <c r="O34" s="219"/>
    </row>
  </sheetData>
  <mergeCells count="13">
    <mergeCell ref="A34:O34"/>
    <mergeCell ref="A21:A22"/>
    <mergeCell ref="B21:D21"/>
    <mergeCell ref="A31:O31"/>
    <mergeCell ref="E21:G21"/>
    <mergeCell ref="H21:L21"/>
    <mergeCell ref="A20:L20"/>
    <mergeCell ref="B4:O4"/>
    <mergeCell ref="B6:O6"/>
    <mergeCell ref="A10:A11"/>
    <mergeCell ref="B10:H10"/>
    <mergeCell ref="I10:K10"/>
    <mergeCell ref="L10:O10"/>
  </mergeCells>
  <phoneticPr fontId="0" type="noConversion"/>
  <printOptions horizontalCentered="1"/>
  <pageMargins left="0" right="0" top="0.59055118110236227" bottom="0" header="0" footer="0"/>
  <pageSetup scale="69" fitToHeight="10" orientation="landscape" r:id="rId1"/>
  <rowBreaks count="1" manualBreakCount="1">
    <brk id="17" max="14" man="1"/>
  </rowBreaks>
  <ignoredErrors>
    <ignoredError sqref="G25:G2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4" zoomScaleSheetLayoutView="100" workbookViewId="0">
      <selection activeCell="F16" sqref="F16"/>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15</v>
      </c>
    </row>
    <row r="2" spans="1:17" ht="15" x14ac:dyDescent="0.25">
      <c r="A2" s="12" t="s">
        <v>16</v>
      </c>
    </row>
    <row r="3" spans="1:17" ht="15" x14ac:dyDescent="0.25">
      <c r="A3" s="12"/>
    </row>
    <row r="4" spans="1:17" ht="15" x14ac:dyDescent="0.25">
      <c r="A4" s="80" t="s">
        <v>33</v>
      </c>
      <c r="B4" s="223"/>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3"/>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20" t="s">
        <v>10</v>
      </c>
      <c r="B25" s="221"/>
      <c r="C25" s="221"/>
      <c r="D25" s="221"/>
      <c r="E25" s="221"/>
      <c r="F25" s="221"/>
      <c r="G25" s="221"/>
      <c r="H25" s="221"/>
      <c r="I25" s="221"/>
      <c r="J25" s="221"/>
      <c r="K25" s="221"/>
      <c r="L25" s="221"/>
      <c r="M25" s="221"/>
      <c r="N25" s="222"/>
    </row>
    <row r="26" spans="1:15" s="2" customFormat="1" ht="32.25" customHeight="1" thickBot="1" x14ac:dyDescent="0.25">
      <c r="A26" s="227" t="s">
        <v>45</v>
      </c>
      <c r="B26" s="230" t="s">
        <v>51</v>
      </c>
      <c r="C26" s="231"/>
      <c r="D26" s="232"/>
      <c r="E26" s="230" t="s">
        <v>46</v>
      </c>
      <c r="F26" s="231"/>
      <c r="G26" s="231"/>
      <c r="H26" s="231"/>
      <c r="I26" s="232"/>
      <c r="J26" s="230" t="s">
        <v>47</v>
      </c>
      <c r="K26" s="233"/>
      <c r="L26" s="233"/>
      <c r="M26" s="233"/>
      <c r="N26" s="234"/>
    </row>
    <row r="27" spans="1:15" s="2" customFormat="1" ht="53.25" customHeight="1" thickBot="1" x14ac:dyDescent="0.25">
      <c r="A27" s="228"/>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SUM(E29:H29)</f>
        <v>0</v>
      </c>
      <c r="J29" s="50"/>
      <c r="K29" s="37"/>
      <c r="L29" s="51"/>
      <c r="M29" s="37"/>
      <c r="N29" s="43">
        <f t="shared" ref="N29:N40" si="1">SUM(J29:M29)</f>
        <v>0</v>
      </c>
    </row>
    <row r="30" spans="1:15" s="2" customFormat="1" ht="12" x14ac:dyDescent="0.2">
      <c r="A30" s="33"/>
      <c r="B30" s="42"/>
      <c r="C30" s="37"/>
      <c r="D30" s="43">
        <f t="shared" si="0"/>
        <v>0</v>
      </c>
      <c r="E30" s="42"/>
      <c r="F30" s="37"/>
      <c r="G30" s="37"/>
      <c r="H30" s="37"/>
      <c r="I30" s="45">
        <f t="shared" ref="I30:I40" si="2">SUM(E30:H30)</f>
        <v>0</v>
      </c>
      <c r="J30" s="50"/>
      <c r="K30" s="37"/>
      <c r="L30" s="51"/>
      <c r="M30" s="37"/>
      <c r="N30" s="43">
        <f t="shared" si="1"/>
        <v>0</v>
      </c>
    </row>
    <row r="31" spans="1:15" s="2" customFormat="1" ht="12" x14ac:dyDescent="0.2">
      <c r="A31" s="33"/>
      <c r="B31" s="42"/>
      <c r="C31" s="37"/>
      <c r="D31" s="43">
        <f t="shared" si="0"/>
        <v>0</v>
      </c>
      <c r="E31" s="42"/>
      <c r="F31" s="37"/>
      <c r="G31" s="37"/>
      <c r="H31" s="37"/>
      <c r="I31" s="45">
        <f t="shared" si="2"/>
        <v>0</v>
      </c>
      <c r="J31" s="50"/>
      <c r="K31" s="37"/>
      <c r="L31" s="51"/>
      <c r="M31" s="37"/>
      <c r="N31" s="43">
        <f t="shared" si="1"/>
        <v>0</v>
      </c>
    </row>
    <row r="32" spans="1:15" s="2" customFormat="1" ht="12" x14ac:dyDescent="0.2">
      <c r="A32" s="33"/>
      <c r="B32" s="42"/>
      <c r="C32" s="37"/>
      <c r="D32" s="43">
        <f t="shared" si="0"/>
        <v>0</v>
      </c>
      <c r="E32" s="42"/>
      <c r="F32" s="37"/>
      <c r="G32" s="37"/>
      <c r="H32" s="37"/>
      <c r="I32" s="45">
        <f t="shared" si="2"/>
        <v>0</v>
      </c>
      <c r="J32" s="50"/>
      <c r="K32" s="37"/>
      <c r="L32" s="51"/>
      <c r="M32" s="37"/>
      <c r="N32" s="43">
        <f t="shared" si="1"/>
        <v>0</v>
      </c>
    </row>
    <row r="33" spans="1:37" s="2" customFormat="1" ht="12" x14ac:dyDescent="0.2">
      <c r="A33" s="33"/>
      <c r="B33" s="42"/>
      <c r="C33" s="37"/>
      <c r="D33" s="43">
        <f t="shared" si="0"/>
        <v>0</v>
      </c>
      <c r="E33" s="42"/>
      <c r="F33" s="37"/>
      <c r="G33" s="37"/>
      <c r="H33" s="37"/>
      <c r="I33" s="45">
        <f t="shared" si="2"/>
        <v>0</v>
      </c>
      <c r="J33" s="50"/>
      <c r="K33" s="37"/>
      <c r="L33" s="51"/>
      <c r="M33" s="37"/>
      <c r="N33" s="43">
        <f t="shared" si="1"/>
        <v>0</v>
      </c>
    </row>
    <row r="34" spans="1:37" s="2" customFormat="1" ht="12" x14ac:dyDescent="0.2">
      <c r="A34" s="33"/>
      <c r="B34" s="42"/>
      <c r="C34" s="37"/>
      <c r="D34" s="43">
        <f t="shared" si="0"/>
        <v>0</v>
      </c>
      <c r="E34" s="42"/>
      <c r="F34" s="37"/>
      <c r="G34" s="37"/>
      <c r="H34" s="37"/>
      <c r="I34" s="45">
        <f t="shared" si="2"/>
        <v>0</v>
      </c>
      <c r="J34" s="50"/>
      <c r="K34" s="37"/>
      <c r="L34" s="51"/>
      <c r="M34" s="37"/>
      <c r="N34" s="43">
        <f t="shared" si="1"/>
        <v>0</v>
      </c>
    </row>
    <row r="35" spans="1:37" s="2" customFormat="1" ht="12" x14ac:dyDescent="0.2">
      <c r="A35" s="33"/>
      <c r="B35" s="42"/>
      <c r="C35" s="37"/>
      <c r="D35" s="43">
        <f t="shared" si="0"/>
        <v>0</v>
      </c>
      <c r="E35" s="42"/>
      <c r="F35" s="37"/>
      <c r="G35" s="37"/>
      <c r="H35" s="37"/>
      <c r="I35" s="45">
        <f t="shared" si="2"/>
        <v>0</v>
      </c>
      <c r="J35" s="50"/>
      <c r="K35" s="37"/>
      <c r="L35" s="51"/>
      <c r="M35" s="37"/>
      <c r="N35" s="43">
        <f t="shared" si="1"/>
        <v>0</v>
      </c>
    </row>
    <row r="36" spans="1:37" s="2" customFormat="1" ht="12" x14ac:dyDescent="0.2">
      <c r="A36" s="33"/>
      <c r="B36" s="42"/>
      <c r="C36" s="37"/>
      <c r="D36" s="43">
        <f t="shared" si="0"/>
        <v>0</v>
      </c>
      <c r="E36" s="42"/>
      <c r="F36" s="37"/>
      <c r="G36" s="37"/>
      <c r="H36" s="37"/>
      <c r="I36" s="45">
        <f t="shared" si="2"/>
        <v>0</v>
      </c>
      <c r="J36" s="50"/>
      <c r="K36" s="37"/>
      <c r="L36" s="51"/>
      <c r="M36" s="37"/>
      <c r="N36" s="43">
        <f t="shared" si="1"/>
        <v>0</v>
      </c>
    </row>
    <row r="37" spans="1:37" s="2" customFormat="1" ht="12" x14ac:dyDescent="0.2">
      <c r="A37" s="35"/>
      <c r="B37" s="42"/>
      <c r="C37" s="37"/>
      <c r="D37" s="43">
        <f t="shared" si="0"/>
        <v>0</v>
      </c>
      <c r="E37" s="42"/>
      <c r="F37" s="37"/>
      <c r="G37" s="37"/>
      <c r="H37" s="37"/>
      <c r="I37" s="45">
        <f t="shared" si="2"/>
        <v>0</v>
      </c>
      <c r="J37" s="50"/>
      <c r="K37" s="37"/>
      <c r="L37" s="51"/>
      <c r="M37" s="37"/>
      <c r="N37" s="43">
        <f t="shared" si="1"/>
        <v>0</v>
      </c>
    </row>
    <row r="38" spans="1:37" s="2" customFormat="1" ht="12" x14ac:dyDescent="0.2">
      <c r="A38" s="35"/>
      <c r="B38" s="42"/>
      <c r="C38" s="37"/>
      <c r="D38" s="43">
        <f t="shared" si="0"/>
        <v>0</v>
      </c>
      <c r="E38" s="42"/>
      <c r="F38" s="37"/>
      <c r="G38" s="37"/>
      <c r="H38" s="37"/>
      <c r="I38" s="45">
        <f t="shared" si="2"/>
        <v>0</v>
      </c>
      <c r="J38" s="50"/>
      <c r="K38" s="37"/>
      <c r="L38" s="51"/>
      <c r="M38" s="37"/>
      <c r="N38" s="43">
        <f t="shared" si="1"/>
        <v>0</v>
      </c>
    </row>
    <row r="39" spans="1:37" s="2" customFormat="1" ht="12" x14ac:dyDescent="0.2">
      <c r="A39" s="35"/>
      <c r="B39" s="44"/>
      <c r="C39" s="38"/>
      <c r="D39" s="45">
        <f t="shared" si="0"/>
        <v>0</v>
      </c>
      <c r="E39" s="44"/>
      <c r="F39" s="38"/>
      <c r="G39" s="38"/>
      <c r="H39" s="38"/>
      <c r="I39" s="45">
        <f t="shared" si="2"/>
        <v>0</v>
      </c>
      <c r="J39" s="52"/>
      <c r="K39" s="38"/>
      <c r="L39" s="53"/>
      <c r="M39" s="38"/>
      <c r="N39" s="45">
        <f t="shared" si="1"/>
        <v>0</v>
      </c>
    </row>
    <row r="40" spans="1:37" s="2" customFormat="1" ht="12.75" thickBot="1" x14ac:dyDescent="0.25">
      <c r="A40" s="34"/>
      <c r="B40" s="46"/>
      <c r="C40" s="39"/>
      <c r="D40" s="47">
        <f t="shared" si="0"/>
        <v>0</v>
      </c>
      <c r="E40" s="46"/>
      <c r="F40" s="39"/>
      <c r="G40" s="39"/>
      <c r="H40" s="39"/>
      <c r="I40" s="47">
        <f t="shared" si="2"/>
        <v>0</v>
      </c>
      <c r="J40" s="54"/>
      <c r="K40" s="39"/>
      <c r="L40" s="55"/>
      <c r="M40" s="39"/>
      <c r="N40" s="47">
        <f t="shared" si="1"/>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17"/>
      <c r="B45" s="218"/>
      <c r="C45" s="218"/>
      <c r="D45" s="218"/>
      <c r="E45" s="218"/>
      <c r="F45" s="218"/>
      <c r="G45" s="218"/>
      <c r="H45" s="218"/>
      <c r="I45" s="218"/>
      <c r="J45" s="218"/>
      <c r="K45" s="218"/>
      <c r="L45" s="218"/>
      <c r="M45" s="218"/>
      <c r="N45" s="218"/>
      <c r="O45" s="219"/>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17"/>
      <c r="B48" s="218"/>
      <c r="C48" s="218"/>
      <c r="D48" s="218"/>
      <c r="E48" s="218"/>
      <c r="F48" s="218"/>
      <c r="G48" s="218"/>
      <c r="H48" s="218"/>
      <c r="I48" s="218"/>
      <c r="J48" s="218"/>
      <c r="K48" s="218"/>
      <c r="L48" s="218"/>
      <c r="M48" s="218"/>
      <c r="N48" s="218"/>
      <c r="O48" s="219"/>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7" zoomScaleSheetLayoutView="100" workbookViewId="0">
      <selection activeCell="A25" sqref="A20:N25"/>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17</v>
      </c>
    </row>
    <row r="2" spans="1:17" ht="15" x14ac:dyDescent="0.25">
      <c r="A2" s="12" t="s">
        <v>18</v>
      </c>
    </row>
    <row r="3" spans="1:17" ht="15" x14ac:dyDescent="0.25">
      <c r="A3" s="12"/>
    </row>
    <row r="4" spans="1:17" ht="15" x14ac:dyDescent="0.25">
      <c r="A4" s="80" t="s">
        <v>33</v>
      </c>
      <c r="B4" s="223"/>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3"/>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20" t="s">
        <v>10</v>
      </c>
      <c r="B25" s="221"/>
      <c r="C25" s="221"/>
      <c r="D25" s="221"/>
      <c r="E25" s="221"/>
      <c r="F25" s="221"/>
      <c r="G25" s="221"/>
      <c r="H25" s="221"/>
      <c r="I25" s="221"/>
      <c r="J25" s="221"/>
      <c r="K25" s="221"/>
      <c r="L25" s="221"/>
      <c r="M25" s="221"/>
      <c r="N25" s="222"/>
    </row>
    <row r="26" spans="1:15" s="2" customFormat="1" ht="32.25" customHeight="1" thickBot="1" x14ac:dyDescent="0.25">
      <c r="A26" s="227" t="s">
        <v>45</v>
      </c>
      <c r="B26" s="230" t="s">
        <v>51</v>
      </c>
      <c r="C26" s="231"/>
      <c r="D26" s="232"/>
      <c r="E26" s="230" t="s">
        <v>46</v>
      </c>
      <c r="F26" s="231"/>
      <c r="G26" s="231"/>
      <c r="H26" s="231"/>
      <c r="I26" s="232"/>
      <c r="J26" s="230" t="s">
        <v>47</v>
      </c>
      <c r="K26" s="233"/>
      <c r="L26" s="233"/>
      <c r="M26" s="233"/>
      <c r="N26" s="234"/>
    </row>
    <row r="27" spans="1:15" s="2" customFormat="1" ht="53.25" customHeight="1" thickBot="1" x14ac:dyDescent="0.25">
      <c r="A27" s="228"/>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17"/>
      <c r="B45" s="218"/>
      <c r="C45" s="218"/>
      <c r="D45" s="218"/>
      <c r="E45" s="218"/>
      <c r="F45" s="218"/>
      <c r="G45" s="218"/>
      <c r="H45" s="218"/>
      <c r="I45" s="218"/>
      <c r="J45" s="218"/>
      <c r="K45" s="218"/>
      <c r="L45" s="218"/>
      <c r="M45" s="218"/>
      <c r="N45" s="218"/>
      <c r="O45" s="219"/>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17"/>
      <c r="B48" s="218"/>
      <c r="C48" s="218"/>
      <c r="D48" s="218"/>
      <c r="E48" s="218"/>
      <c r="F48" s="218"/>
      <c r="G48" s="218"/>
      <c r="H48" s="218"/>
      <c r="I48" s="218"/>
      <c r="J48" s="218"/>
      <c r="K48" s="218"/>
      <c r="L48" s="218"/>
      <c r="M48" s="218"/>
      <c r="N48" s="218"/>
      <c r="O48" s="219"/>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E21" sqref="E21"/>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19</v>
      </c>
    </row>
    <row r="2" spans="1:17" ht="15" x14ac:dyDescent="0.25">
      <c r="A2" s="12" t="s">
        <v>20</v>
      </c>
    </row>
    <row r="3" spans="1:17" ht="15" x14ac:dyDescent="0.25">
      <c r="A3" s="12"/>
    </row>
    <row r="4" spans="1:17" ht="15" x14ac:dyDescent="0.25">
      <c r="A4" s="80" t="s">
        <v>33</v>
      </c>
      <c r="B4" s="223"/>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3"/>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20" t="s">
        <v>10</v>
      </c>
      <c r="B25" s="221"/>
      <c r="C25" s="221"/>
      <c r="D25" s="221"/>
      <c r="E25" s="221"/>
      <c r="F25" s="221"/>
      <c r="G25" s="221"/>
      <c r="H25" s="221"/>
      <c r="I25" s="221"/>
      <c r="J25" s="221"/>
      <c r="K25" s="221"/>
      <c r="L25" s="221"/>
      <c r="M25" s="221"/>
      <c r="N25" s="222"/>
    </row>
    <row r="26" spans="1:15" s="2" customFormat="1" ht="32.25" customHeight="1" thickBot="1" x14ac:dyDescent="0.25">
      <c r="A26" s="227" t="s">
        <v>45</v>
      </c>
      <c r="B26" s="230" t="s">
        <v>51</v>
      </c>
      <c r="C26" s="231"/>
      <c r="D26" s="232"/>
      <c r="E26" s="230" t="s">
        <v>46</v>
      </c>
      <c r="F26" s="231"/>
      <c r="G26" s="231"/>
      <c r="H26" s="231"/>
      <c r="I26" s="232"/>
      <c r="J26" s="230" t="s">
        <v>47</v>
      </c>
      <c r="K26" s="233"/>
      <c r="L26" s="233"/>
      <c r="M26" s="233"/>
      <c r="N26" s="234"/>
    </row>
    <row r="27" spans="1:15" s="2" customFormat="1" ht="53.25" customHeight="1" thickBot="1" x14ac:dyDescent="0.25">
      <c r="A27" s="228"/>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17"/>
      <c r="B45" s="218"/>
      <c r="C45" s="218"/>
      <c r="D45" s="218"/>
      <c r="E45" s="218"/>
      <c r="F45" s="218"/>
      <c r="G45" s="218"/>
      <c r="H45" s="218"/>
      <c r="I45" s="218"/>
      <c r="J45" s="218"/>
      <c r="K45" s="218"/>
      <c r="L45" s="218"/>
      <c r="M45" s="218"/>
      <c r="N45" s="218"/>
      <c r="O45" s="219"/>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17"/>
      <c r="B48" s="218"/>
      <c r="C48" s="218"/>
      <c r="D48" s="218"/>
      <c r="E48" s="218"/>
      <c r="F48" s="218"/>
      <c r="G48" s="218"/>
      <c r="H48" s="218"/>
      <c r="I48" s="218"/>
      <c r="J48" s="218"/>
      <c r="K48" s="218"/>
      <c r="L48" s="218"/>
      <c r="M48" s="218"/>
      <c r="N48" s="218"/>
      <c r="O48" s="219"/>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G19" sqref="G19"/>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21</v>
      </c>
    </row>
    <row r="2" spans="1:17" ht="15" x14ac:dyDescent="0.25">
      <c r="A2" s="12" t="s">
        <v>22</v>
      </c>
    </row>
    <row r="3" spans="1:17" ht="15" x14ac:dyDescent="0.25">
      <c r="A3" s="12"/>
    </row>
    <row r="4" spans="1:17" ht="15" x14ac:dyDescent="0.25">
      <c r="A4" s="80" t="s">
        <v>33</v>
      </c>
      <c r="B4" s="223"/>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3"/>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20" t="s">
        <v>10</v>
      </c>
      <c r="B25" s="221"/>
      <c r="C25" s="221"/>
      <c r="D25" s="221"/>
      <c r="E25" s="221"/>
      <c r="F25" s="221"/>
      <c r="G25" s="221"/>
      <c r="H25" s="221"/>
      <c r="I25" s="221"/>
      <c r="J25" s="221"/>
      <c r="K25" s="221"/>
      <c r="L25" s="221"/>
      <c r="M25" s="221"/>
      <c r="N25" s="222"/>
    </row>
    <row r="26" spans="1:15" s="2" customFormat="1" ht="32.25" customHeight="1" thickBot="1" x14ac:dyDescent="0.25">
      <c r="A26" s="227" t="s">
        <v>45</v>
      </c>
      <c r="B26" s="230" t="s">
        <v>51</v>
      </c>
      <c r="C26" s="231"/>
      <c r="D26" s="232"/>
      <c r="E26" s="230" t="s">
        <v>46</v>
      </c>
      <c r="F26" s="231"/>
      <c r="G26" s="231"/>
      <c r="H26" s="231"/>
      <c r="I26" s="232"/>
      <c r="J26" s="230" t="s">
        <v>47</v>
      </c>
      <c r="K26" s="233"/>
      <c r="L26" s="233"/>
      <c r="M26" s="233"/>
      <c r="N26" s="234"/>
    </row>
    <row r="27" spans="1:15" s="2" customFormat="1" ht="53.25" customHeight="1" thickBot="1" x14ac:dyDescent="0.25">
      <c r="A27" s="228"/>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17"/>
      <c r="B45" s="218"/>
      <c r="C45" s="218"/>
      <c r="D45" s="218"/>
      <c r="E45" s="218"/>
      <c r="F45" s="218"/>
      <c r="G45" s="218"/>
      <c r="H45" s="218"/>
      <c r="I45" s="218"/>
      <c r="J45" s="218"/>
      <c r="K45" s="218"/>
      <c r="L45" s="218"/>
      <c r="M45" s="218"/>
      <c r="N45" s="218"/>
      <c r="O45" s="219"/>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17"/>
      <c r="B48" s="218"/>
      <c r="C48" s="218"/>
      <c r="D48" s="218"/>
      <c r="E48" s="218"/>
      <c r="F48" s="218"/>
      <c r="G48" s="218"/>
      <c r="H48" s="218"/>
      <c r="I48" s="218"/>
      <c r="J48" s="218"/>
      <c r="K48" s="218"/>
      <c r="L48" s="218"/>
      <c r="M48" s="218"/>
      <c r="N48" s="218"/>
      <c r="O48" s="219"/>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F17" sqref="F17"/>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23</v>
      </c>
    </row>
    <row r="2" spans="1:17" ht="15" x14ac:dyDescent="0.25">
      <c r="A2" s="12" t="s">
        <v>24</v>
      </c>
    </row>
    <row r="3" spans="1:17" ht="15" x14ac:dyDescent="0.25">
      <c r="A3" s="12"/>
    </row>
    <row r="4" spans="1:17" ht="15" x14ac:dyDescent="0.25">
      <c r="A4" s="80" t="s">
        <v>33</v>
      </c>
      <c r="B4" s="223"/>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3"/>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20" t="s">
        <v>10</v>
      </c>
      <c r="B25" s="221"/>
      <c r="C25" s="221"/>
      <c r="D25" s="221"/>
      <c r="E25" s="221"/>
      <c r="F25" s="221"/>
      <c r="G25" s="221"/>
      <c r="H25" s="221"/>
      <c r="I25" s="221"/>
      <c r="J25" s="221"/>
      <c r="K25" s="221"/>
      <c r="L25" s="221"/>
      <c r="M25" s="221"/>
      <c r="N25" s="222"/>
    </row>
    <row r="26" spans="1:15" s="2" customFormat="1" ht="32.25" customHeight="1" thickBot="1" x14ac:dyDescent="0.25">
      <c r="A26" s="227" t="s">
        <v>45</v>
      </c>
      <c r="B26" s="230" t="s">
        <v>51</v>
      </c>
      <c r="C26" s="231"/>
      <c r="D26" s="232"/>
      <c r="E26" s="230" t="s">
        <v>46</v>
      </c>
      <c r="F26" s="231"/>
      <c r="G26" s="231"/>
      <c r="H26" s="231"/>
      <c r="I26" s="232"/>
      <c r="J26" s="230" t="s">
        <v>47</v>
      </c>
      <c r="K26" s="233"/>
      <c r="L26" s="233"/>
      <c r="M26" s="233"/>
      <c r="N26" s="234"/>
    </row>
    <row r="27" spans="1:15" s="2" customFormat="1" ht="53.25" customHeight="1" thickBot="1" x14ac:dyDescent="0.25">
      <c r="A27" s="228"/>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17"/>
      <c r="B45" s="218"/>
      <c r="C45" s="218"/>
      <c r="D45" s="218"/>
      <c r="E45" s="218"/>
      <c r="F45" s="218"/>
      <c r="G45" s="218"/>
      <c r="H45" s="218"/>
      <c r="I45" s="218"/>
      <c r="J45" s="218"/>
      <c r="K45" s="218"/>
      <c r="L45" s="218"/>
      <c r="M45" s="218"/>
      <c r="N45" s="218"/>
      <c r="O45" s="219"/>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17"/>
      <c r="B48" s="218"/>
      <c r="C48" s="218"/>
      <c r="D48" s="218"/>
      <c r="E48" s="218"/>
      <c r="F48" s="218"/>
      <c r="G48" s="218"/>
      <c r="H48" s="218"/>
      <c r="I48" s="218"/>
      <c r="J48" s="218"/>
      <c r="K48" s="218"/>
      <c r="L48" s="218"/>
      <c r="M48" s="218"/>
      <c r="N48" s="218"/>
      <c r="O48" s="219"/>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M29" sqref="M29"/>
    </sheetView>
  </sheetViews>
  <sheetFormatPr baseColWidth="10" defaultRowHeight="14.25" x14ac:dyDescent="0.2"/>
  <cols>
    <col min="1" max="1" width="15" style="13" customWidth="1"/>
    <col min="2" max="4" width="11.42578125" style="13"/>
    <col min="5" max="5" width="15" style="13" customWidth="1"/>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26</v>
      </c>
    </row>
    <row r="2" spans="1:17" ht="15" x14ac:dyDescent="0.25">
      <c r="A2" s="12" t="s">
        <v>53</v>
      </c>
    </row>
    <row r="3" spans="1:17" ht="15" x14ac:dyDescent="0.25">
      <c r="A3" s="12"/>
    </row>
    <row r="4" spans="1:17" ht="15" x14ac:dyDescent="0.25">
      <c r="A4" s="80" t="s">
        <v>33</v>
      </c>
      <c r="B4" s="223"/>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3"/>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88"/>
      <c r="N23" s="88"/>
      <c r="O23" s="1"/>
    </row>
    <row r="24" spans="1:15" s="2" customFormat="1" ht="12.75" thickBot="1" x14ac:dyDescent="0.25">
      <c r="M24" s="1"/>
      <c r="N24" s="1"/>
    </row>
    <row r="25" spans="1:15" s="2" customFormat="1" ht="15.75" customHeight="1" thickBot="1" x14ac:dyDescent="0.25">
      <c r="A25" s="220" t="s">
        <v>10</v>
      </c>
      <c r="B25" s="221"/>
      <c r="C25" s="221"/>
      <c r="D25" s="221"/>
      <c r="E25" s="221"/>
      <c r="F25" s="221"/>
      <c r="G25" s="221"/>
      <c r="H25" s="221"/>
      <c r="I25" s="221"/>
      <c r="J25" s="221"/>
      <c r="K25" s="221"/>
      <c r="L25" s="222"/>
      <c r="M25" s="88"/>
      <c r="N25" s="88"/>
    </row>
    <row r="26" spans="1:15" s="2" customFormat="1" ht="32.25" customHeight="1" thickBot="1" x14ac:dyDescent="0.25">
      <c r="A26" s="227" t="s">
        <v>45</v>
      </c>
      <c r="B26" s="230" t="s">
        <v>51</v>
      </c>
      <c r="C26" s="231"/>
      <c r="D26" s="232"/>
      <c r="E26" s="230" t="s">
        <v>46</v>
      </c>
      <c r="F26" s="268"/>
      <c r="G26" s="268"/>
      <c r="H26" s="230" t="s">
        <v>47</v>
      </c>
      <c r="I26" s="268"/>
      <c r="J26" s="268"/>
      <c r="K26" s="268"/>
      <c r="L26" s="269"/>
      <c r="M26" s="88"/>
      <c r="N26" s="88"/>
    </row>
    <row r="27" spans="1:15" s="2" customFormat="1" ht="53.25" customHeight="1" thickBot="1" x14ac:dyDescent="0.25">
      <c r="A27" s="228"/>
      <c r="B27" s="3" t="s">
        <v>6</v>
      </c>
      <c r="C27" s="4" t="s">
        <v>7</v>
      </c>
      <c r="D27" s="5" t="s">
        <v>8</v>
      </c>
      <c r="E27" s="6" t="s">
        <v>56</v>
      </c>
      <c r="F27" s="7" t="s">
        <v>62</v>
      </c>
      <c r="G27" s="89" t="s">
        <v>8</v>
      </c>
      <c r="H27" s="6" t="s">
        <v>28</v>
      </c>
      <c r="I27" s="4" t="s">
        <v>29</v>
      </c>
      <c r="J27" s="4" t="s">
        <v>30</v>
      </c>
      <c r="K27" s="4" t="s">
        <v>31</v>
      </c>
      <c r="L27" s="5" t="s">
        <v>8</v>
      </c>
    </row>
    <row r="28" spans="1:15" s="2" customFormat="1" ht="12" x14ac:dyDescent="0.2">
      <c r="A28" s="32"/>
      <c r="B28" s="40"/>
      <c r="C28" s="36"/>
      <c r="D28" s="41">
        <f t="shared" ref="D28:D40" si="0">SUM(B28:C28)</f>
        <v>0</v>
      </c>
      <c r="E28" s="40"/>
      <c r="F28" s="36"/>
      <c r="G28" s="41">
        <f t="shared" ref="G28:G40" si="1">SUM(E28:F28)</f>
        <v>0</v>
      </c>
      <c r="H28" s="48"/>
      <c r="I28" s="36"/>
      <c r="J28" s="49"/>
      <c r="K28" s="36"/>
      <c r="L28" s="41">
        <f t="shared" ref="L28:L40" si="2">SUM(H28:K28)</f>
        <v>0</v>
      </c>
    </row>
    <row r="29" spans="1:15" s="2" customFormat="1" ht="12" x14ac:dyDescent="0.2">
      <c r="A29" s="33"/>
      <c r="B29" s="42"/>
      <c r="C29" s="37"/>
      <c r="D29" s="43">
        <f t="shared" si="0"/>
        <v>0</v>
      </c>
      <c r="E29" s="42"/>
      <c r="F29" s="37"/>
      <c r="G29" s="45">
        <f t="shared" si="1"/>
        <v>0</v>
      </c>
      <c r="H29" s="50"/>
      <c r="I29" s="37"/>
      <c r="J29" s="51"/>
      <c r="K29" s="37"/>
      <c r="L29" s="43">
        <f t="shared" si="2"/>
        <v>0</v>
      </c>
    </row>
    <row r="30" spans="1:15" s="2" customFormat="1" ht="12" x14ac:dyDescent="0.2">
      <c r="A30" s="33"/>
      <c r="B30" s="42"/>
      <c r="C30" s="37"/>
      <c r="D30" s="43">
        <f t="shared" si="0"/>
        <v>0</v>
      </c>
      <c r="E30" s="42"/>
      <c r="F30" s="37"/>
      <c r="G30" s="45">
        <f t="shared" si="1"/>
        <v>0</v>
      </c>
      <c r="H30" s="50"/>
      <c r="I30" s="37"/>
      <c r="J30" s="51"/>
      <c r="K30" s="37"/>
      <c r="L30" s="43">
        <f t="shared" si="2"/>
        <v>0</v>
      </c>
    </row>
    <row r="31" spans="1:15" s="2" customFormat="1" ht="12" x14ac:dyDescent="0.2">
      <c r="A31" s="33"/>
      <c r="B31" s="42"/>
      <c r="C31" s="37"/>
      <c r="D31" s="43">
        <f t="shared" si="0"/>
        <v>0</v>
      </c>
      <c r="E31" s="42"/>
      <c r="F31" s="37"/>
      <c r="G31" s="45">
        <f t="shared" si="1"/>
        <v>0</v>
      </c>
      <c r="H31" s="50"/>
      <c r="I31" s="37"/>
      <c r="J31" s="51"/>
      <c r="K31" s="37"/>
      <c r="L31" s="43">
        <f t="shared" si="2"/>
        <v>0</v>
      </c>
    </row>
    <row r="32" spans="1:15" s="2" customFormat="1" ht="12" x14ac:dyDescent="0.2">
      <c r="A32" s="33"/>
      <c r="B32" s="42"/>
      <c r="C32" s="37"/>
      <c r="D32" s="43">
        <f t="shared" si="0"/>
        <v>0</v>
      </c>
      <c r="E32" s="42"/>
      <c r="F32" s="37"/>
      <c r="G32" s="45">
        <f t="shared" si="1"/>
        <v>0</v>
      </c>
      <c r="H32" s="50"/>
      <c r="I32" s="37"/>
      <c r="J32" s="51"/>
      <c r="K32" s="37"/>
      <c r="L32" s="43">
        <f t="shared" si="2"/>
        <v>0</v>
      </c>
    </row>
    <row r="33" spans="1:37" s="2" customFormat="1" ht="12" x14ac:dyDescent="0.2">
      <c r="A33" s="33"/>
      <c r="B33" s="42"/>
      <c r="C33" s="37"/>
      <c r="D33" s="43">
        <f t="shared" si="0"/>
        <v>0</v>
      </c>
      <c r="E33" s="42"/>
      <c r="F33" s="37"/>
      <c r="G33" s="45">
        <f t="shared" si="1"/>
        <v>0</v>
      </c>
      <c r="H33" s="50"/>
      <c r="I33" s="37"/>
      <c r="J33" s="51"/>
      <c r="K33" s="37"/>
      <c r="L33" s="43">
        <f t="shared" si="2"/>
        <v>0</v>
      </c>
    </row>
    <row r="34" spans="1:37" s="2" customFormat="1" ht="12" x14ac:dyDescent="0.2">
      <c r="A34" s="33"/>
      <c r="B34" s="42"/>
      <c r="C34" s="37"/>
      <c r="D34" s="43">
        <f t="shared" si="0"/>
        <v>0</v>
      </c>
      <c r="E34" s="42"/>
      <c r="F34" s="37"/>
      <c r="G34" s="45">
        <f t="shared" si="1"/>
        <v>0</v>
      </c>
      <c r="H34" s="50"/>
      <c r="I34" s="37"/>
      <c r="J34" s="51"/>
      <c r="K34" s="37"/>
      <c r="L34" s="43">
        <f t="shared" si="2"/>
        <v>0</v>
      </c>
    </row>
    <row r="35" spans="1:37" s="2" customFormat="1" ht="12" x14ac:dyDescent="0.2">
      <c r="A35" s="33"/>
      <c r="B35" s="42"/>
      <c r="C35" s="37"/>
      <c r="D35" s="43">
        <f t="shared" si="0"/>
        <v>0</v>
      </c>
      <c r="E35" s="42"/>
      <c r="F35" s="37"/>
      <c r="G35" s="45">
        <f t="shared" si="1"/>
        <v>0</v>
      </c>
      <c r="H35" s="50"/>
      <c r="I35" s="37"/>
      <c r="J35" s="51"/>
      <c r="K35" s="37"/>
      <c r="L35" s="43">
        <f t="shared" si="2"/>
        <v>0</v>
      </c>
    </row>
    <row r="36" spans="1:37" s="2" customFormat="1" ht="12" x14ac:dyDescent="0.2">
      <c r="A36" s="33"/>
      <c r="B36" s="42"/>
      <c r="C36" s="37"/>
      <c r="D36" s="43">
        <f t="shared" si="0"/>
        <v>0</v>
      </c>
      <c r="E36" s="42"/>
      <c r="F36" s="37"/>
      <c r="G36" s="45">
        <f t="shared" si="1"/>
        <v>0</v>
      </c>
      <c r="H36" s="50"/>
      <c r="I36" s="37"/>
      <c r="J36" s="51"/>
      <c r="K36" s="37"/>
      <c r="L36" s="43">
        <f t="shared" si="2"/>
        <v>0</v>
      </c>
    </row>
    <row r="37" spans="1:37" s="2" customFormat="1" ht="12" x14ac:dyDescent="0.2">
      <c r="A37" s="35"/>
      <c r="B37" s="42"/>
      <c r="C37" s="37"/>
      <c r="D37" s="43">
        <f t="shared" si="0"/>
        <v>0</v>
      </c>
      <c r="E37" s="42"/>
      <c r="F37" s="37"/>
      <c r="G37" s="45">
        <f t="shared" si="1"/>
        <v>0</v>
      </c>
      <c r="H37" s="50"/>
      <c r="I37" s="37"/>
      <c r="J37" s="51"/>
      <c r="K37" s="37"/>
      <c r="L37" s="43">
        <f t="shared" si="2"/>
        <v>0</v>
      </c>
    </row>
    <row r="38" spans="1:37" s="2" customFormat="1" ht="12" x14ac:dyDescent="0.2">
      <c r="A38" s="35"/>
      <c r="B38" s="42"/>
      <c r="C38" s="37"/>
      <c r="D38" s="43">
        <f t="shared" si="0"/>
        <v>0</v>
      </c>
      <c r="E38" s="42"/>
      <c r="F38" s="37"/>
      <c r="G38" s="45">
        <f t="shared" si="1"/>
        <v>0</v>
      </c>
      <c r="H38" s="50"/>
      <c r="I38" s="37"/>
      <c r="J38" s="51"/>
      <c r="K38" s="37"/>
      <c r="L38" s="43">
        <f t="shared" si="2"/>
        <v>0</v>
      </c>
    </row>
    <row r="39" spans="1:37" s="2" customFormat="1" ht="12" x14ac:dyDescent="0.2">
      <c r="A39" s="35"/>
      <c r="B39" s="44"/>
      <c r="C39" s="38"/>
      <c r="D39" s="45">
        <f t="shared" si="0"/>
        <v>0</v>
      </c>
      <c r="E39" s="44"/>
      <c r="F39" s="38"/>
      <c r="G39" s="45">
        <f t="shared" si="1"/>
        <v>0</v>
      </c>
      <c r="H39" s="52"/>
      <c r="I39" s="38"/>
      <c r="J39" s="53"/>
      <c r="K39" s="38"/>
      <c r="L39" s="45">
        <f t="shared" si="2"/>
        <v>0</v>
      </c>
    </row>
    <row r="40" spans="1:37" s="2" customFormat="1" ht="12.75" thickBot="1" x14ac:dyDescent="0.25">
      <c r="A40" s="34"/>
      <c r="B40" s="46"/>
      <c r="C40" s="39"/>
      <c r="D40" s="47">
        <f t="shared" si="0"/>
        <v>0</v>
      </c>
      <c r="E40" s="46"/>
      <c r="F40" s="39"/>
      <c r="G40" s="47">
        <f t="shared" si="1"/>
        <v>0</v>
      </c>
      <c r="H40" s="54"/>
      <c r="I40" s="39"/>
      <c r="J40" s="55"/>
      <c r="K40" s="39"/>
      <c r="L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17"/>
      <c r="B45" s="218"/>
      <c r="C45" s="218"/>
      <c r="D45" s="218"/>
      <c r="E45" s="218"/>
      <c r="F45" s="218"/>
      <c r="G45" s="218"/>
      <c r="H45" s="218"/>
      <c r="I45" s="218"/>
      <c r="J45" s="218"/>
      <c r="K45" s="218"/>
      <c r="L45" s="218"/>
      <c r="M45" s="218"/>
      <c r="N45" s="218"/>
      <c r="O45" s="219"/>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17"/>
      <c r="B48" s="218"/>
      <c r="C48" s="218"/>
      <c r="D48" s="218"/>
      <c r="E48" s="218"/>
      <c r="F48" s="218"/>
      <c r="G48" s="218"/>
      <c r="H48" s="218"/>
      <c r="I48" s="218"/>
      <c r="J48" s="218"/>
      <c r="K48" s="218"/>
      <c r="L48" s="218"/>
      <c r="M48" s="218"/>
      <c r="N48" s="218"/>
      <c r="O48" s="219"/>
    </row>
  </sheetData>
  <mergeCells count="13">
    <mergeCell ref="B4:O4"/>
    <mergeCell ref="B6:O6"/>
    <mergeCell ref="A10:A11"/>
    <mergeCell ref="B10:H10"/>
    <mergeCell ref="I10:K10"/>
    <mergeCell ref="L10:O10"/>
    <mergeCell ref="A25:L25"/>
    <mergeCell ref="E26:G26"/>
    <mergeCell ref="H26:L26"/>
    <mergeCell ref="A48:O48"/>
    <mergeCell ref="A26:A27"/>
    <mergeCell ref="B26:D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27" bottom="0" header="0" footer="0"/>
  <pageSetup scale="68" fitToHeight="10" orientation="landscape" r:id="rId1"/>
  <headerFooter alignWithMargins="0"/>
  <rowBreaks count="1" manualBreakCount="1">
    <brk id="4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16" zoomScaleSheetLayoutView="100" workbookViewId="0">
      <selection activeCell="N16" sqref="N16"/>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54</v>
      </c>
    </row>
    <row r="2" spans="1:17" ht="15" x14ac:dyDescent="0.25">
      <c r="A2" s="12" t="s">
        <v>32</v>
      </c>
    </row>
    <row r="3" spans="1:17" ht="15" x14ac:dyDescent="0.25">
      <c r="A3" s="12"/>
    </row>
    <row r="4" spans="1:17" ht="15" x14ac:dyDescent="0.25">
      <c r="A4" s="80" t="s">
        <v>33</v>
      </c>
      <c r="B4" s="223"/>
      <c r="C4" s="224"/>
      <c r="D4" s="224"/>
      <c r="E4" s="224"/>
      <c r="F4" s="224"/>
      <c r="G4" s="224"/>
      <c r="H4" s="224"/>
      <c r="I4" s="224"/>
      <c r="J4" s="224"/>
      <c r="K4" s="224"/>
      <c r="L4" s="224"/>
      <c r="M4" s="224"/>
      <c r="N4" s="224"/>
      <c r="O4" s="225"/>
    </row>
    <row r="5" spans="1:17" ht="4.5" customHeight="1" x14ac:dyDescent="0.25">
      <c r="A5" s="14"/>
      <c r="B5" s="15"/>
      <c r="C5" s="15"/>
      <c r="D5" s="15"/>
      <c r="E5" s="15"/>
      <c r="F5" s="15"/>
      <c r="G5" s="15"/>
      <c r="H5" s="15"/>
      <c r="I5" s="15"/>
      <c r="J5" s="15"/>
      <c r="K5" s="15"/>
      <c r="L5" s="15"/>
      <c r="M5" s="15"/>
      <c r="N5" s="15"/>
    </row>
    <row r="6" spans="1:17" ht="15" x14ac:dyDescent="0.25">
      <c r="A6" s="80" t="s">
        <v>34</v>
      </c>
      <c r="B6" s="223"/>
      <c r="C6" s="224"/>
      <c r="D6" s="224"/>
      <c r="E6" s="224"/>
      <c r="F6" s="224"/>
      <c r="G6" s="224"/>
      <c r="H6" s="224"/>
      <c r="I6" s="224"/>
      <c r="J6" s="224"/>
      <c r="K6" s="224"/>
      <c r="L6" s="224"/>
      <c r="M6" s="224"/>
      <c r="N6" s="224"/>
      <c r="O6" s="225"/>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227" t="s">
        <v>35</v>
      </c>
      <c r="B10" s="235" t="s">
        <v>36</v>
      </c>
      <c r="C10" s="221"/>
      <c r="D10" s="221"/>
      <c r="E10" s="221"/>
      <c r="F10" s="221"/>
      <c r="G10" s="221"/>
      <c r="H10" s="222"/>
      <c r="I10" s="235" t="s">
        <v>37</v>
      </c>
      <c r="J10" s="221"/>
      <c r="K10" s="222"/>
      <c r="L10" s="235" t="s">
        <v>40</v>
      </c>
      <c r="M10" s="236"/>
      <c r="N10" s="236"/>
      <c r="O10" s="237"/>
      <c r="P10" s="9"/>
      <c r="Q10" s="9"/>
    </row>
    <row r="11" spans="1:17" s="2" customFormat="1" ht="53.25" customHeight="1" thickBot="1" x14ac:dyDescent="0.25">
      <c r="A11" s="22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220" t="s">
        <v>10</v>
      </c>
      <c r="B25" s="221"/>
      <c r="C25" s="221"/>
      <c r="D25" s="221"/>
      <c r="E25" s="221"/>
      <c r="F25" s="221"/>
      <c r="G25" s="221"/>
      <c r="H25" s="221"/>
      <c r="I25" s="221"/>
      <c r="J25" s="221"/>
      <c r="K25" s="221"/>
      <c r="L25" s="221"/>
      <c r="M25" s="221"/>
      <c r="N25" s="222"/>
    </row>
    <row r="26" spans="1:15" s="2" customFormat="1" ht="32.25" customHeight="1" thickBot="1" x14ac:dyDescent="0.25">
      <c r="A26" s="227" t="s">
        <v>45</v>
      </c>
      <c r="B26" s="230" t="s">
        <v>51</v>
      </c>
      <c r="C26" s="231"/>
      <c r="D26" s="232"/>
      <c r="E26" s="230" t="s">
        <v>46</v>
      </c>
      <c r="F26" s="231"/>
      <c r="G26" s="231"/>
      <c r="H26" s="231"/>
      <c r="I26" s="232"/>
      <c r="J26" s="230" t="s">
        <v>47</v>
      </c>
      <c r="K26" s="233"/>
      <c r="L26" s="233"/>
      <c r="M26" s="233"/>
      <c r="N26" s="234"/>
    </row>
    <row r="27" spans="1:15" s="2" customFormat="1" ht="53.25" customHeight="1" thickBot="1" x14ac:dyDescent="0.25">
      <c r="A27" s="228"/>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f>SUM(B28:C28)</f>
        <v>0</v>
      </c>
      <c r="E28" s="40"/>
      <c r="F28" s="36"/>
      <c r="G28" s="36"/>
      <c r="H28" s="36"/>
      <c r="I28" s="41">
        <f>SUM(E28:H28)</f>
        <v>0</v>
      </c>
      <c r="J28" s="48"/>
      <c r="K28" s="36"/>
      <c r="L28" s="49"/>
      <c r="M28" s="36"/>
      <c r="N28" s="41">
        <f>SUM(J28:M28)</f>
        <v>0</v>
      </c>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217"/>
      <c r="B45" s="218"/>
      <c r="C45" s="218"/>
      <c r="D45" s="218"/>
      <c r="E45" s="218"/>
      <c r="F45" s="218"/>
      <c r="G45" s="218"/>
      <c r="H45" s="218"/>
      <c r="I45" s="218"/>
      <c r="J45" s="218"/>
      <c r="K45" s="218"/>
      <c r="L45" s="218"/>
      <c r="M45" s="218"/>
      <c r="N45" s="218"/>
      <c r="O45" s="219"/>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217"/>
      <c r="B48" s="218"/>
      <c r="C48" s="218"/>
      <c r="D48" s="218"/>
      <c r="E48" s="218"/>
      <c r="F48" s="218"/>
      <c r="G48" s="218"/>
      <c r="H48" s="218"/>
      <c r="I48" s="218"/>
      <c r="J48" s="218"/>
      <c r="K48" s="218"/>
      <c r="L48" s="218"/>
      <c r="M48" s="218"/>
      <c r="N48" s="218"/>
      <c r="O48" s="219"/>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Enfoque de Género</vt:lpstr>
      <vt:lpstr>Niñez</vt:lpstr>
      <vt:lpstr>Pueblos Indígenas</vt:lpstr>
      <vt:lpstr>Seguridad y Justicia</vt:lpstr>
      <vt:lpstr>Educación</vt:lpstr>
      <vt:lpstr>Desnutrición</vt:lpstr>
      <vt:lpstr>Recursos Hídricos</vt:lpstr>
      <vt:lpstr>Juventud</vt:lpstr>
      <vt:lpstr>Gestión de Riesgo</vt:lpstr>
      <vt:lpstr>Desnutrición!Área_de_impresión</vt:lpstr>
      <vt:lpstr>Educación!Área_de_impresión</vt:lpstr>
      <vt:lpstr>'Enfoque de Género'!Área_de_impresión</vt:lpstr>
      <vt:lpstr>'Gestión de Riesgo'!Área_de_impresión</vt:lpstr>
      <vt:lpstr>Juventud!Área_de_impresión</vt:lpstr>
      <vt:lpstr>Niñez!Área_de_impresión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Juventud!Títulos_a_imprimir</vt:lpstr>
      <vt:lpstr>Niñez!Títulos_a_imprimir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corellana</cp:lastModifiedBy>
  <cp:lastPrinted>2017-01-11T18:35:30Z</cp:lastPrinted>
  <dcterms:created xsi:type="dcterms:W3CDTF">2014-01-22T14:40:17Z</dcterms:created>
  <dcterms:modified xsi:type="dcterms:W3CDTF">2017-01-11T22:30:18Z</dcterms:modified>
</cp:coreProperties>
</file>