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808"/>
  </bookViews>
  <sheets>
    <sheet name="Enfoque de Género" sheetId="1" r:id="rId1"/>
    <sheet name="Niñez" sheetId="38" r:id="rId2"/>
    <sheet name="Pueblos Indígenas" sheetId="33" r:id="rId3"/>
    <sheet name="Seguridad y Justicia" sheetId="34" r:id="rId4"/>
    <sheet name="Educación" sheetId="35" r:id="rId5"/>
    <sheet name="Desnutrición" sheetId="36" r:id="rId6"/>
    <sheet name="Recursos Hídricos" sheetId="37" r:id="rId7"/>
    <sheet name="Juventud" sheetId="40" r:id="rId8"/>
    <sheet name="Gestión de Riesgo" sheetId="39" r:id="rId9"/>
  </sheets>
  <definedNames>
    <definedName name="_xlnm.Print_Area" localSheetId="5">Desnutrición!$A$1:$O$48</definedName>
    <definedName name="_xlnm.Print_Area" localSheetId="4">Educación!$A$1:$O$48</definedName>
    <definedName name="_xlnm.Print_Area" localSheetId="0">'Enfoque de Género'!$A$1:$R$36</definedName>
    <definedName name="_xlnm.Print_Area" localSheetId="8">'Gestión de Riesgo'!$A$1:$O$48</definedName>
    <definedName name="_xlnm.Print_Area" localSheetId="7">Juventud!$A$1:$O$48</definedName>
    <definedName name="_xlnm.Print_Area" localSheetId="1">Niñez!$A$1:$O$34</definedName>
    <definedName name="_xlnm.Print_Area" localSheetId="2">'Pueblos Indígenas'!$A$1:$O$48</definedName>
    <definedName name="_xlnm.Print_Area" localSheetId="6">'Recursos Hídricos'!$A$1:$O$48</definedName>
    <definedName name="_xlnm.Print_Area" localSheetId="3">'Seguridad y Justicia'!$A$1:$O$48</definedName>
    <definedName name="_xlnm.Print_Titles" localSheetId="5">Desnutrición!$1:$3</definedName>
    <definedName name="_xlnm.Print_Titles" localSheetId="4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1">Niñez!$1:$3</definedName>
    <definedName name="_xlnm.Print_Titles" localSheetId="2">'Pueblos Indígenas'!$1:$3</definedName>
    <definedName name="_xlnm.Print_Titles" localSheetId="6">'Recursos Hídricos'!$1:$3</definedName>
    <definedName name="_xlnm.Print_Titles" localSheetId="3">'Seguridad y Justicia'!$1:$3</definedName>
  </definedNames>
  <calcPr calcId="152511"/>
</workbook>
</file>

<file path=xl/calcChain.xml><?xml version="1.0" encoding="utf-8"?>
<calcChain xmlns="http://schemas.openxmlformats.org/spreadsheetml/2006/main">
  <c r="M40" i="1" l="1"/>
  <c r="M39" i="1"/>
  <c r="J27" i="1" l="1"/>
  <c r="J28" i="1"/>
  <c r="Q27" i="1"/>
  <c r="J26" i="1"/>
  <c r="D27" i="1"/>
  <c r="K16" i="38" l="1"/>
  <c r="N16" i="1"/>
  <c r="N15" i="1"/>
  <c r="K15" i="38"/>
  <c r="J16" i="38"/>
  <c r="I16" i="38"/>
  <c r="J15" i="38"/>
  <c r="I15" i="38"/>
  <c r="K13" i="38"/>
  <c r="J13" i="38"/>
  <c r="I13" i="38"/>
  <c r="M15" i="1"/>
  <c r="N14" i="1"/>
  <c r="N13" i="1"/>
  <c r="M13" i="1"/>
  <c r="G23" i="38" l="1"/>
  <c r="L23" i="38"/>
  <c r="K14" i="38"/>
  <c r="J14" i="38"/>
  <c r="I14" i="38"/>
  <c r="L16" i="1" l="1"/>
  <c r="M16" i="1"/>
  <c r="L15" i="1"/>
  <c r="M14" i="1"/>
  <c r="L14" i="1"/>
  <c r="L13" i="1"/>
  <c r="G26" i="38" l="1"/>
  <c r="D26" i="38"/>
  <c r="G24" i="38"/>
  <c r="D28" i="1"/>
  <c r="J25" i="1"/>
  <c r="D25" i="38" l="1"/>
  <c r="D23" i="38" l="1"/>
  <c r="Q23" i="1"/>
  <c r="G25" i="38" l="1"/>
  <c r="D24" i="38"/>
  <c r="I29" i="33"/>
  <c r="D28" i="33"/>
  <c r="D26" i="1"/>
  <c r="Q25" i="1" l="1"/>
  <c r="D25" i="1"/>
  <c r="Q24" i="1"/>
  <c r="J24" i="1"/>
  <c r="D24" i="1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D29" i="33"/>
  <c r="N28" i="33"/>
  <c r="I28" i="33"/>
  <c r="D23" i="1"/>
  <c r="J23" i="1"/>
</calcChain>
</file>

<file path=xl/sharedStrings.xml><?xml version="1.0" encoding="utf-8"?>
<sst xmlns="http://schemas.openxmlformats.org/spreadsheetml/2006/main" count="554" uniqueCount="101">
  <si>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</si>
  <si>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</si>
  <si>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</si>
  <si>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</si>
  <si>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</si>
  <si>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</si>
  <si>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</si>
  <si>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</si>
  <si>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</si>
  <si>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</si>
  <si>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</si>
  <si>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</si>
  <si>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</si>
  <si>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</si>
  <si>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</si>
  <si>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</si>
  <si>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</si>
  <si>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</si>
  <si>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</si>
  <si>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</si>
  <si>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</si>
  <si>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</si>
  <si>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</si>
  <si>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</si>
  <si>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</si>
  <si>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</si>
  <si>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</si>
  <si>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</si>
  <si>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</si>
  <si>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</si>
  <si>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</si>
  <si>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</si>
  <si>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</si>
  <si>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</si>
  <si>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</si>
  <si>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</si>
  <si>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</si>
  <si>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</si>
  <si>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</si>
  <si>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</si>
  <si>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</si>
  <si>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</si>
  <si>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</si>
  <si>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</si>
  <si>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</si>
  <si>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</si>
  <si>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</si>
  <si>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</si>
  <si>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</si>
  <si>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</si>
  <si>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</si>
  <si>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</si>
  <si>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</si>
  <si>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</si>
  <si>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</si>
  <si>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</si>
  <si>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</si>
  <si>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</si>
  <si>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</si>
  <si>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</si>
  <si>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</si>
  <si>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</si>
  <si>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</si>
  <si>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11140067 - Consejo Nacional de Adopciones</t>
  </si>
  <si>
    <t>11140067</t>
  </si>
  <si>
    <t>11</t>
  </si>
  <si>
    <t>000</t>
  </si>
  <si>
    <t>00</t>
  </si>
  <si>
    <t>002</t>
  </si>
  <si>
    <t>0101</t>
  </si>
  <si>
    <t>003</t>
  </si>
  <si>
    <t>12</t>
  </si>
  <si>
    <t>MADRES Y/O PADRES BIOLÓGICOS EN CONFLICTO CON SU PARENTALIDAD, ORIENTADOS</t>
  </si>
  <si>
    <t>13</t>
  </si>
  <si>
    <t xml:space="preserve"> </t>
  </si>
  <si>
    <t>-</t>
  </si>
  <si>
    <t>NNA INTEGRADOS EN FAMILIAS ADOPTIVAS</t>
  </si>
  <si>
    <t>HOGARES DE PROTECCIÓN, ABRIGO Y CUIDADO DE NNA, SUPERVISADOS Y CAPACITADOS.</t>
  </si>
  <si>
    <t>HOGARES DE PROTECCIÓN, ABRIGO Y CUIDADO DE NNA, AUTORIZADOS Y/O REVALIDADOS</t>
  </si>
  <si>
    <r>
      <t>(F3)</t>
    </r>
    <r>
      <rPr>
        <b/>
        <sz val="9"/>
        <color indexed="8"/>
        <rFont val="Arial"/>
        <family val="2"/>
      </rPr>
      <t xml:space="preserve">
Ejecutado</t>
    </r>
  </si>
  <si>
    <r>
      <t>(F2)</t>
    </r>
    <r>
      <rPr>
        <b/>
        <sz val="9"/>
        <color indexed="8"/>
        <rFont val="Arial"/>
        <family val="2"/>
      </rPr>
      <t xml:space="preserve">
Vigente</t>
    </r>
  </si>
  <si>
    <r>
      <t xml:space="preserve">(F1) </t>
    </r>
    <r>
      <rPr>
        <b/>
        <sz val="9"/>
        <color indexed="8"/>
        <rFont val="Arial"/>
        <family val="2"/>
      </rPr>
      <t xml:space="preserve">
Aprobado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</si>
  <si>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</si>
  <si>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</si>
  <si>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(G1)</t>
    </r>
    <r>
      <rPr>
        <b/>
        <sz val="9"/>
        <color indexed="8"/>
        <rFont val="Arial"/>
        <family val="2"/>
      </rPr>
      <t xml:space="preserve">
Programada
Inicial</t>
    </r>
  </si>
  <si>
    <r>
      <t>(G2)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</si>
  <si>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(G3)</t>
    </r>
    <r>
      <rPr>
        <b/>
        <sz val="9"/>
        <color indexed="8"/>
        <rFont val="Arial"/>
        <family val="2"/>
      </rPr>
      <t xml:space="preserve">
Ejecutada
Acumulada</t>
    </r>
  </si>
  <si>
    <r>
      <t>(G4)</t>
    </r>
    <r>
      <rPr>
        <b/>
        <sz val="9"/>
        <color indexed="8"/>
        <rFont val="Arial"/>
        <family val="2"/>
      </rPr>
      <t xml:space="preserve">
Nombre del Producto</t>
    </r>
  </si>
  <si>
    <r>
      <t xml:space="preserve">(E) </t>
    </r>
    <r>
      <rPr>
        <b/>
        <sz val="9"/>
        <color indexed="8"/>
        <rFont val="Arial"/>
        <family val="2"/>
      </rPr>
      <t xml:space="preserve">
Nivel Asociado del Clasificador</t>
    </r>
  </si>
  <si>
    <t>Nivel 1</t>
  </si>
  <si>
    <t>Nivel 2</t>
  </si>
  <si>
    <t>Nivel 3</t>
  </si>
  <si>
    <t>8</t>
  </si>
  <si>
    <t>4</t>
  </si>
  <si>
    <t>3</t>
  </si>
  <si>
    <t>ACTORES SOCIALES    INFORMADOS SOBRE  ATENCIÓN EMERGENTE A MADRES Y/O PADRES  EN CONFLICTO CON SU PARENTALIDAD.</t>
  </si>
  <si>
    <r>
      <rPr>
        <b/>
        <sz val="9"/>
        <color indexed="8"/>
        <rFont val="Arial"/>
        <family val="2"/>
      </rPr>
      <t xml:space="preserve">2. </t>
    </r>
    <r>
      <rPr>
        <sz val="9"/>
        <color indexed="8"/>
        <rFont val="Arial"/>
        <family val="2"/>
      </rPr>
      <t xml:space="preserve">La edad de los niños no permite que ellos auto determinen a que grupo étnico pertenecen.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color indexed="8"/>
        <rFont val="Arial"/>
        <family val="2"/>
      </rPr>
      <t xml:space="preserve">Con respecto a los NNA abrigados en hogares de abrigo y protección,  no se cuenta con información que defina el grupo étnico al que pertenecen  o al que se identifiquen.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</t>
    </r>
  </si>
  <si>
    <t>68</t>
  </si>
  <si>
    <r>
      <rPr>
        <b/>
        <sz val="9"/>
        <color indexed="8"/>
        <rFont val="Arial"/>
        <family val="2"/>
      </rPr>
      <t xml:space="preserve">2.  </t>
    </r>
    <r>
      <rPr>
        <sz val="9"/>
        <color indexed="8"/>
        <rFont val="Arial"/>
        <family val="2"/>
      </rPr>
      <t xml:space="preserve">En relación  a la orientación a  madres y/o padres biológicos  en conflicto con su parentalidad, se ha complicado la ubicación de las madres o padres en conflicto con su parentalidad en las direcciones referidas. Asimismo ha sido necesario realizar gestiones para contar con intérprete de idiomas mayas, para realizar la orientación.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 3.</t>
    </r>
    <r>
      <rPr>
        <sz val="9"/>
        <color indexed="8"/>
        <rFont val="Arial"/>
        <family val="2"/>
      </rPr>
      <t xml:space="preserve"> En relación a la información de los Actores del sector salud, educación, líderes religiosos y comunitarios, ausencia  en algún taller por compromisos que requiere  la institución que representa.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</t>
    </r>
    <r>
      <rPr>
        <sz val="9"/>
        <color indexed="8"/>
        <rFont val="Arial"/>
        <family val="2"/>
      </rPr>
      <t xml:space="preserve">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4.</t>
    </r>
    <r>
      <rPr>
        <b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  </t>
    </r>
    <r>
      <rPr>
        <sz val="9"/>
        <rFont val="Arial"/>
        <family val="2"/>
      </rPr>
      <t>Con respecto a los NNA abrigados en hogares de abrigo y protección, no se cuenta con información que defina el grupo étnico.</t>
    </r>
  </si>
  <si>
    <r>
      <t xml:space="preserve">1. Corresponde a las Resoluciones Finales del Proceso Administrativo  de Adopción,  emitidas por la  Dirección General del CNA , después de conocidos y resueltos favorablemente por el Consejo Nacional de Adopciones que reúnen los requisitos regulados en la Ley de Adopciones, Leyes Internacionales y Ordinarias Nacionales, así como  los estándares internacionales vigentes.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 </t>
    </r>
    <r>
      <rPr>
        <sz val="9"/>
        <color indexed="8"/>
        <rFont val="Arial"/>
        <family val="2"/>
      </rPr>
      <t xml:space="preserve">Los datos que se dan a conocer en esta sección corresponden al número de niños que han sido respaldados por el proceso de orientación que se brinda a la madre y/o padre en conflicto con su parentalidad.   Es importante hacer énfasis en que el número de niños puede ser mayor o menor  al número de madres y/o padres orientados, debido al número de hijos que se encuentran en protección.  La edad de los niños no permite que ellos auto determinen a que grupo étnico pertenecen.         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color indexed="8"/>
        <rFont val="Arial"/>
        <family val="2"/>
      </rPr>
      <t xml:space="preserve"> En el segundo cuatrimestre 2016 se culmina la supervisión de 53 hogares de abrigo y protección, donde se encuentran abrigados 1295 NNA, menores de 13 años.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</t>
    </r>
    <r>
      <rPr>
        <sz val="9"/>
        <color indexed="8"/>
        <rFont val="Arial"/>
        <family val="2"/>
      </rPr>
      <t>En el segundo cuatrimestre del 2016 fueron autorizados 7 y revalidados 5  hogares de abrigo y protección un total de  317 NNA abrigados;  de estos, 03 hogares de abrigo y protección hasta ese momento no abrigaban NNA.</t>
    </r>
  </si>
  <si>
    <r>
      <rPr>
        <b/>
        <sz val="9"/>
        <color indexed="8"/>
        <rFont val="Arial"/>
        <family val="2"/>
      </rPr>
      <t xml:space="preserve">1. </t>
    </r>
    <r>
      <rPr>
        <sz val="9"/>
        <color indexed="8"/>
        <rFont val="Arial"/>
        <family val="2"/>
      </rPr>
      <t xml:space="preserve">Corresponde a las Resoluciones Finales del Proceso Administrativo  de Adopción,  emitidas por la  Dirección General del CNA , después de conocidos y resueltos favorablemente por el Consejo Nacional de Adopciones que reúnen los requisitos regulados en la Ley de Adopciones, Leyes Internacionales y Ordinarias Nacionales, así como  los estándares internacionales vigentes.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Durante el segundo cuatrimestre del 2016, se orientó a 14 madres  biológicas y a 3 padres biológicos en conflicto con su parentalidad.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rFont val="Arial"/>
        <family val="2"/>
      </rPr>
      <t xml:space="preserve"> Se ha informado a  73 hombres y a 298 mujeres, actores del sector salud, educación, líderes religiosos y comunitarios, juzgados e instituciones en pro de la niñez y mujer, sobre  atención emergente a madres y/o padres  en conflicto con su parentalidad.</t>
    </r>
    <r>
      <rPr>
        <b/>
        <sz val="9"/>
        <rFont val="Arial"/>
        <family val="2"/>
      </rPr>
      <t xml:space="preserve">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4.  </t>
    </r>
    <r>
      <rPr>
        <sz val="9"/>
        <rFont val="Arial"/>
        <family val="2"/>
      </rPr>
      <t>En el segundo cuatrimestre 2016 se culmina la supervisión de 53 hogares de abrigo y protección, donde se encuentran abrigados 2329 NNA, 123 adultos y 27 de la tercera edad, para hacer un total 2479 personas abrigadas.</t>
    </r>
    <r>
      <rPr>
        <sz val="9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4.1  En el presente cuatrimestre se brinda capacitación a 170 delegados de 68 hogares de abrigo y protección. </t>
    </r>
    <r>
      <rPr>
        <sz val="9"/>
        <color rgb="FFFF0000"/>
        <rFont val="Arial"/>
        <family val="2"/>
      </rPr>
      <t xml:space="preserve">            </t>
    </r>
    <r>
      <rPr>
        <b/>
        <sz val="9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>En el segundo cuatrimestre del 2016 fueron autorizados 7 y revalidados 5 hogares de abrigo y protección con un total de 584 NNA y 94 adultos abrigados;  de estos, 03 hogares de abrigo y protección hasta el momento de su autorización no abrigaban niños</t>
    </r>
    <r>
      <rPr>
        <b/>
        <sz val="9"/>
        <rFont val="Arial"/>
        <family val="2"/>
      </rPr>
      <t>.</t>
    </r>
    <r>
      <rPr>
        <b/>
        <sz val="9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</si>
</sst>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justify" vertical="center" wrapText="1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justify" vertical="center" wrapText="1"/>
    </xf>
    <xf numFmtId="49" fontId="4" fillId="2" borderId="41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64" fontId="4" fillId="2" borderId="46" xfId="0" applyNumberFormat="1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3" fontId="4" fillId="2" borderId="5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 wrapText="1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1" fontId="12" fillId="2" borderId="61" xfId="0" applyNumberFormat="1" applyFont="1" applyFill="1" applyBorder="1" applyAlignment="1">
      <alignment horizontal="center"/>
    </xf>
    <xf numFmtId="0" fontId="10" fillId="2" borderId="61" xfId="0" applyFont="1" applyFill="1" applyBorder="1" applyAlignment="1">
      <alignment horizontal="justify" vertical="center" wrapText="1"/>
    </xf>
    <xf numFmtId="0" fontId="11" fillId="0" borderId="28" xfId="0" applyFont="1" applyFill="1" applyBorder="1" applyAlignment="1">
      <alignment horizontal="justify" vertical="center" wrapText="1"/>
    </xf>
    <xf numFmtId="1" fontId="4" fillId="2" borderId="23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164" fontId="4" fillId="2" borderId="53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62" xfId="0" applyNumberFormat="1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1" fontId="4" fillId="2" borderId="25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 locked="0"/>
    </xf>
    <xf numFmtId="1" fontId="3" fillId="2" borderId="6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1" fontId="4" fillId="2" borderId="64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1" fontId="4" fillId="2" borderId="63" xfId="0" applyNumberFormat="1" applyFont="1" applyFill="1" applyBorder="1" applyAlignment="1">
      <alignment horizontal="center"/>
    </xf>
    <xf numFmtId="0" fontId="4" fillId="2" borderId="65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1" fontId="3" fillId="2" borderId="61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65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65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66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73" xfId="0" applyNumberFormat="1" applyFont="1" applyFill="1" applyBorder="1" applyAlignment="1">
      <alignment horizontal="center"/>
    </xf>
    <xf numFmtId="1" fontId="3" fillId="2" borderId="74" xfId="0" applyNumberFormat="1" applyFont="1" applyFill="1" applyBorder="1" applyAlignment="1">
      <alignment horizontal="center"/>
    </xf>
    <xf numFmtId="1" fontId="3" fillId="2" borderId="67" xfId="0" applyNumberFormat="1" applyFont="1" applyFill="1" applyBorder="1" applyAlignment="1">
      <alignment horizontal="center"/>
    </xf>
    <xf numFmtId="1" fontId="3" fillId="2" borderId="69" xfId="0" applyNumberFormat="1" applyFont="1" applyFill="1" applyBorder="1" applyAlignment="1">
      <alignment horizontal="center"/>
    </xf>
    <xf numFmtId="1" fontId="3" fillId="2" borderId="70" xfId="0" applyNumberFormat="1" applyFont="1" applyFill="1" applyBorder="1" applyAlignment="1">
      <alignment horizontal="center"/>
    </xf>
    <xf numFmtId="1" fontId="3" fillId="2" borderId="67" xfId="0" applyNumberFormat="1" applyFont="1" applyFill="1" applyBorder="1" applyAlignment="1">
      <alignment horizontal="center" vertical="center"/>
    </xf>
    <xf numFmtId="0" fontId="3" fillId="2" borderId="69" xfId="0" applyNumberFormat="1" applyFont="1" applyFill="1" applyBorder="1" applyAlignment="1">
      <alignment horizontal="center" vertical="center"/>
    </xf>
    <xf numFmtId="0" fontId="3" fillId="2" borderId="70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67" xfId="0" applyNumberFormat="1" applyFont="1" applyFill="1" applyBorder="1" applyAlignment="1">
      <alignment horizontal="center"/>
    </xf>
    <xf numFmtId="1" fontId="4" fillId="2" borderId="68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3" fillId="2" borderId="55" xfId="0" applyNumberFormat="1" applyFont="1" applyFill="1" applyBorder="1" applyAlignment="1">
      <alignment horizontal="center" vertical="center"/>
    </xf>
    <xf numFmtId="1" fontId="3" fillId="2" borderId="56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71" xfId="0" applyNumberFormat="1" applyFont="1" applyFill="1" applyBorder="1" applyAlignment="1">
      <alignment horizontal="center" vertical="center"/>
    </xf>
    <xf numFmtId="0" fontId="3" fillId="2" borderId="7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55" xfId="0" applyFont="1" applyFill="1" applyBorder="1" applyAlignment="1">
      <alignment horizontal="left" vertical="top" wrapText="1"/>
    </xf>
    <xf numFmtId="0" fontId="4" fillId="2" borderId="56" xfId="0" applyFont="1" applyFill="1" applyBorder="1" applyAlignment="1">
      <alignment horizontal="left" vertical="top" wrapText="1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14" fontId="2" fillId="4" borderId="47" xfId="0" applyNumberFormat="1" applyFont="1" applyFill="1" applyBorder="1" applyAlignment="1">
      <alignment horizontal="left"/>
    </xf>
    <xf numFmtId="0" fontId="9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11</xdr:col>
      <xdr:colOff>66675</xdr:colOff>
      <xdr:row>27</xdr:row>
      <xdr:rowOff>73025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4962525" y="36671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133350</xdr:rowOff>
    </xdr:from>
    <xdr:to>
      <xdr:col>9</xdr:col>
      <xdr:colOff>428625</xdr:colOff>
      <xdr:row>26</xdr:row>
      <xdr:rowOff>273050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228975" y="31908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13</xdr:row>
      <xdr:rowOff>57150</xdr:rowOff>
    </xdr:from>
    <xdr:to>
      <xdr:col>9</xdr:col>
      <xdr:colOff>1009650</xdr:colOff>
      <xdr:row>26</xdr:row>
      <xdr:rowOff>44450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810000" y="29622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14</xdr:row>
      <xdr:rowOff>0</xdr:rowOff>
    </xdr:from>
    <xdr:to>
      <xdr:col>10</xdr:col>
      <xdr:colOff>381000</xdr:colOff>
      <xdr:row>26</xdr:row>
      <xdr:rowOff>139700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229100" y="30575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10</xdr:col>
      <xdr:colOff>200025</xdr:colOff>
      <xdr:row>26</xdr:row>
      <xdr:rowOff>444500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48125" y="33623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12</xdr:row>
      <xdr:rowOff>85725</xdr:rowOff>
    </xdr:from>
    <xdr:to>
      <xdr:col>9</xdr:col>
      <xdr:colOff>1028700</xdr:colOff>
      <xdr:row>25</xdr:row>
      <xdr:rowOff>330200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67175" y="2838450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95250</xdr:rowOff>
    </xdr:from>
    <xdr:to>
      <xdr:col>10</xdr:col>
      <xdr:colOff>247650</xdr:colOff>
      <xdr:row>26</xdr:row>
      <xdr:rowOff>387350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095750" y="33051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showZeros="0" tabSelected="1" view="pageBreakPreview" zoomScaleSheetLayoutView="100" workbookViewId="0">
      <selection activeCell="L15" sqref="L15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4.140625" style="13" customWidth="1"/>
    <col min="12" max="14" width="15.7109375" style="13" customWidth="1"/>
    <col min="15" max="15" width="12.85546875" style="13" customWidth="1"/>
    <col min="16" max="16" width="13" style="13" customWidth="1"/>
    <col min="17" max="17" width="13.140625" style="13" customWidth="1"/>
    <col min="18" max="18" width="12.42578125" style="13" customWidth="1"/>
    <col min="19" max="16384" width="11.42578125" style="13"/>
  </cols>
  <sheetData>
    <row r="1" spans="1:20" ht="15" x14ac:dyDescent="0.25">
      <c r="A1" s="12" t="s">
        <v>11</v>
      </c>
    </row>
    <row r="2" spans="1:20" ht="15" x14ac:dyDescent="0.25">
      <c r="A2" s="12" t="s">
        <v>27</v>
      </c>
    </row>
    <row r="3" spans="1:20" ht="15" x14ac:dyDescent="0.25">
      <c r="A3" s="12"/>
    </row>
    <row r="4" spans="1:20" ht="15" x14ac:dyDescent="0.25">
      <c r="A4" s="80" t="s">
        <v>33</v>
      </c>
      <c r="B4" s="254" t="s">
        <v>63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0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0" ht="15" x14ac:dyDescent="0.25">
      <c r="A6" s="80" t="s">
        <v>34</v>
      </c>
      <c r="B6" s="257">
        <v>42621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6"/>
    </row>
    <row r="7" spans="1:20" ht="15" x14ac:dyDescent="0.25">
      <c r="A7" s="12"/>
    </row>
    <row r="8" spans="1:20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20" s="2" customFormat="1" ht="12.75" thickBot="1" x14ac:dyDescent="0.25">
      <c r="L9" s="1"/>
      <c r="N9" s="1"/>
      <c r="P9" s="1"/>
      <c r="Q9" s="1"/>
    </row>
    <row r="10" spans="1:20" s="2" customFormat="1" ht="52.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7" t="s">
        <v>88</v>
      </c>
      <c r="J10" s="268"/>
      <c r="K10" s="269"/>
      <c r="L10" s="260" t="s">
        <v>82</v>
      </c>
      <c r="M10" s="252"/>
      <c r="N10" s="253"/>
      <c r="O10" s="264" t="s">
        <v>83</v>
      </c>
      <c r="P10" s="265"/>
      <c r="Q10" s="265"/>
      <c r="R10" s="266"/>
      <c r="S10" s="9"/>
      <c r="T10" s="9"/>
    </row>
    <row r="11" spans="1:20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157" t="s">
        <v>89</v>
      </c>
      <c r="J11" s="152" t="s">
        <v>90</v>
      </c>
      <c r="K11" s="156" t="s">
        <v>91</v>
      </c>
      <c r="L11" s="148" t="s">
        <v>81</v>
      </c>
      <c r="M11" s="82" t="s">
        <v>80</v>
      </c>
      <c r="N11" s="83" t="s">
        <v>79</v>
      </c>
      <c r="O11" s="84" t="s">
        <v>84</v>
      </c>
      <c r="P11" s="82" t="s">
        <v>85</v>
      </c>
      <c r="Q11" s="82" t="s">
        <v>86</v>
      </c>
      <c r="R11" s="85" t="s">
        <v>87</v>
      </c>
    </row>
    <row r="12" spans="1:20" s="2" customFormat="1" ht="45.75" thickBot="1" x14ac:dyDescent="0.25">
      <c r="A12" s="126">
        <v>1</v>
      </c>
      <c r="B12" s="127" t="s">
        <v>64</v>
      </c>
      <c r="C12" s="128" t="s">
        <v>65</v>
      </c>
      <c r="D12" s="128" t="s">
        <v>67</v>
      </c>
      <c r="E12" s="128" t="s">
        <v>66</v>
      </c>
      <c r="F12" s="128" t="s">
        <v>68</v>
      </c>
      <c r="G12" s="129" t="s">
        <v>66</v>
      </c>
      <c r="H12" s="153" t="s">
        <v>69</v>
      </c>
      <c r="I12" s="127" t="s">
        <v>92</v>
      </c>
      <c r="J12" s="128" t="s">
        <v>93</v>
      </c>
      <c r="K12" s="153" t="s">
        <v>94</v>
      </c>
      <c r="L12" s="149">
        <v>3400210</v>
      </c>
      <c r="M12" s="130">
        <v>3307785</v>
      </c>
      <c r="N12" s="131">
        <v>905632.43</v>
      </c>
      <c r="O12" s="132">
        <v>120</v>
      </c>
      <c r="P12" s="133">
        <v>120</v>
      </c>
      <c r="Q12" s="133">
        <v>44</v>
      </c>
      <c r="R12" s="134" t="s">
        <v>76</v>
      </c>
    </row>
    <row r="13" spans="1:20" s="2" customFormat="1" ht="78.75" x14ac:dyDescent="0.2">
      <c r="A13" s="124">
        <v>2</v>
      </c>
      <c r="B13" s="120" t="s">
        <v>64</v>
      </c>
      <c r="C13" s="96" t="s">
        <v>71</v>
      </c>
      <c r="D13" s="96" t="s">
        <v>67</v>
      </c>
      <c r="E13" s="96" t="s">
        <v>66</v>
      </c>
      <c r="F13" s="96" t="s">
        <v>68</v>
      </c>
      <c r="G13" s="96" t="s">
        <v>66</v>
      </c>
      <c r="H13" s="125" t="s">
        <v>69</v>
      </c>
      <c r="I13" s="95" t="s">
        <v>92</v>
      </c>
      <c r="J13" s="96" t="s">
        <v>93</v>
      </c>
      <c r="K13" s="125" t="s">
        <v>94</v>
      </c>
      <c r="L13" s="169">
        <f>+(259515/2)+942759</f>
        <v>1072516.5</v>
      </c>
      <c r="M13" s="170">
        <f>+(259515/2)+958259</f>
        <v>1088016.5</v>
      </c>
      <c r="N13" s="107">
        <f>+(90319.37/2)+248423.01</f>
        <v>293582.69500000001</v>
      </c>
      <c r="O13" s="103">
        <v>70</v>
      </c>
      <c r="P13" s="104">
        <v>70</v>
      </c>
      <c r="Q13" s="104">
        <v>17</v>
      </c>
      <c r="R13" s="100" t="s">
        <v>72</v>
      </c>
    </row>
    <row r="14" spans="1:20" s="2" customFormat="1" ht="135.75" thickBot="1" x14ac:dyDescent="0.25">
      <c r="A14" s="119">
        <v>3</v>
      </c>
      <c r="B14" s="95" t="s">
        <v>64</v>
      </c>
      <c r="C14" s="96" t="s">
        <v>71</v>
      </c>
      <c r="D14" s="96" t="s">
        <v>67</v>
      </c>
      <c r="E14" s="96" t="s">
        <v>66</v>
      </c>
      <c r="F14" s="96" t="s">
        <v>70</v>
      </c>
      <c r="G14" s="97" t="s">
        <v>66</v>
      </c>
      <c r="H14" s="154" t="s">
        <v>69</v>
      </c>
      <c r="I14" s="158" t="s">
        <v>92</v>
      </c>
      <c r="J14" s="99" t="s">
        <v>93</v>
      </c>
      <c r="K14" s="106" t="s">
        <v>94</v>
      </c>
      <c r="L14" s="123">
        <f>+(259515/2)+52774</f>
        <v>182531.5</v>
      </c>
      <c r="M14" s="123">
        <f>+(259515/2)+52774</f>
        <v>182531.5</v>
      </c>
      <c r="N14" s="107">
        <f>+(90319.37/2)+12743.5</f>
        <v>57903.184999999998</v>
      </c>
      <c r="O14" s="103">
        <v>350</v>
      </c>
      <c r="P14" s="104">
        <v>699</v>
      </c>
      <c r="Q14" s="104">
        <v>371</v>
      </c>
      <c r="R14" s="145" t="s">
        <v>95</v>
      </c>
    </row>
    <row r="15" spans="1:20" s="2" customFormat="1" ht="90" x14ac:dyDescent="0.2">
      <c r="A15" s="91">
        <v>4</v>
      </c>
      <c r="B15" s="108" t="s">
        <v>64</v>
      </c>
      <c r="C15" s="92" t="s">
        <v>73</v>
      </c>
      <c r="D15" s="109" t="s">
        <v>66</v>
      </c>
      <c r="E15" s="92" t="s">
        <v>67</v>
      </c>
      <c r="F15" s="92" t="s">
        <v>68</v>
      </c>
      <c r="G15" s="110" t="s">
        <v>66</v>
      </c>
      <c r="H15" s="159" t="s">
        <v>69</v>
      </c>
      <c r="I15" s="95" t="s">
        <v>92</v>
      </c>
      <c r="J15" s="96" t="s">
        <v>93</v>
      </c>
      <c r="K15" s="155" t="s">
        <v>94</v>
      </c>
      <c r="L15" s="150">
        <f>+(255215/2)+899396</f>
        <v>1027003.5</v>
      </c>
      <c r="M15" s="93">
        <f>+(255215/2)+894896</f>
        <v>1022503.5</v>
      </c>
      <c r="N15" s="94">
        <f>+(68136.85/2)+266635.55</f>
        <v>300703.97499999998</v>
      </c>
      <c r="O15" s="101">
        <v>98</v>
      </c>
      <c r="P15" s="102">
        <v>98</v>
      </c>
      <c r="Q15" s="92" t="s">
        <v>97</v>
      </c>
      <c r="R15" s="146" t="s">
        <v>77</v>
      </c>
    </row>
    <row r="16" spans="1:20" s="2" customFormat="1" ht="90.75" thickBot="1" x14ac:dyDescent="0.25">
      <c r="A16" s="98">
        <v>5</v>
      </c>
      <c r="B16" s="105" t="s">
        <v>64</v>
      </c>
      <c r="C16" s="99" t="s">
        <v>73</v>
      </c>
      <c r="D16" s="99" t="s">
        <v>66</v>
      </c>
      <c r="E16" s="117" t="s">
        <v>67</v>
      </c>
      <c r="F16" s="117" t="s">
        <v>70</v>
      </c>
      <c r="G16" s="99" t="s">
        <v>66</v>
      </c>
      <c r="H16" s="106" t="s">
        <v>69</v>
      </c>
      <c r="I16" s="158" t="s">
        <v>92</v>
      </c>
      <c r="J16" s="99" t="s">
        <v>93</v>
      </c>
      <c r="K16" s="106" t="s">
        <v>94</v>
      </c>
      <c r="L16" s="171">
        <f>+(255215/2)+59488</f>
        <v>187095.5</v>
      </c>
      <c r="M16" s="172">
        <f>+(255215/2)+59488</f>
        <v>187095.5</v>
      </c>
      <c r="N16" s="151">
        <f>+(68136.85/2)+0</f>
        <v>34068.425000000003</v>
      </c>
      <c r="O16" s="118">
        <v>10</v>
      </c>
      <c r="P16" s="115">
        <v>26</v>
      </c>
      <c r="Q16" s="163" t="s">
        <v>71</v>
      </c>
      <c r="R16" s="116" t="s">
        <v>78</v>
      </c>
    </row>
    <row r="17" spans="1:30" s="2" customFormat="1" ht="12" x14ac:dyDescent="0.2">
      <c r="P17" s="1"/>
      <c r="Q17" s="164"/>
    </row>
    <row r="18" spans="1:30" s="2" customFormat="1" ht="12" x14ac:dyDescent="0.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1"/>
    </row>
    <row r="19" spans="1:30" s="2" customFormat="1" ht="12.75" thickBot="1" x14ac:dyDescent="0.25">
      <c r="P19" s="1"/>
      <c r="Q19" s="1"/>
    </row>
    <row r="20" spans="1:30" s="2" customFormat="1" ht="15.75" customHeight="1" thickBot="1" x14ac:dyDescent="0.25">
      <c r="A20" s="251" t="s">
        <v>10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3"/>
    </row>
    <row r="21" spans="1:30" s="2" customFormat="1" ht="32.25" customHeight="1" thickBot="1" x14ac:dyDescent="0.25">
      <c r="A21" s="258" t="s">
        <v>45</v>
      </c>
      <c r="B21" s="261" t="s">
        <v>51</v>
      </c>
      <c r="C21" s="262"/>
      <c r="D21" s="263"/>
      <c r="E21" s="261" t="s">
        <v>46</v>
      </c>
      <c r="F21" s="262"/>
      <c r="G21" s="262"/>
      <c r="H21" s="262"/>
      <c r="I21" s="262"/>
      <c r="J21" s="262"/>
      <c r="K21" s="262"/>
      <c r="L21" s="263"/>
      <c r="M21" s="261" t="s">
        <v>47</v>
      </c>
      <c r="N21" s="219"/>
      <c r="O21" s="219"/>
      <c r="P21" s="219"/>
      <c r="Q21" s="220"/>
    </row>
    <row r="22" spans="1:30" s="2" customFormat="1" ht="53.25" customHeight="1" thickBot="1" x14ac:dyDescent="0.25">
      <c r="A22" s="259"/>
      <c r="B22" s="3" t="s">
        <v>6</v>
      </c>
      <c r="C22" s="4" t="s">
        <v>7</v>
      </c>
      <c r="D22" s="5" t="s">
        <v>8</v>
      </c>
      <c r="E22" s="6" t="s">
        <v>60</v>
      </c>
      <c r="F22" s="7" t="s">
        <v>61</v>
      </c>
      <c r="G22" s="7" t="s">
        <v>57</v>
      </c>
      <c r="H22" s="270" t="s">
        <v>58</v>
      </c>
      <c r="I22" s="271"/>
      <c r="J22" s="218" t="s">
        <v>8</v>
      </c>
      <c r="K22" s="219"/>
      <c r="L22" s="220"/>
      <c r="M22" s="3" t="s">
        <v>28</v>
      </c>
      <c r="N22" s="4" t="s">
        <v>29</v>
      </c>
      <c r="O22" s="4" t="s">
        <v>30</v>
      </c>
      <c r="P22" s="4" t="s">
        <v>31</v>
      </c>
      <c r="Q22" s="5" t="s">
        <v>8</v>
      </c>
    </row>
    <row r="23" spans="1:30" s="2" customFormat="1" ht="15.75" customHeight="1" x14ac:dyDescent="0.2">
      <c r="A23" s="90">
        <v>1</v>
      </c>
      <c r="B23" s="135">
        <v>21</v>
      </c>
      <c r="C23" s="136">
        <v>23</v>
      </c>
      <c r="D23" s="137">
        <f>SUM(B23:C23)</f>
        <v>44</v>
      </c>
      <c r="E23" s="138">
        <v>44</v>
      </c>
      <c r="F23" s="136" t="s">
        <v>75</v>
      </c>
      <c r="G23" s="136" t="s">
        <v>75</v>
      </c>
      <c r="H23" s="272" t="s">
        <v>75</v>
      </c>
      <c r="I23" s="273"/>
      <c r="J23" s="221">
        <f>SUM(E23:H23)</f>
        <v>44</v>
      </c>
      <c r="K23" s="222"/>
      <c r="L23" s="223"/>
      <c r="M23" s="200" t="s">
        <v>75</v>
      </c>
      <c r="N23" s="136" t="s">
        <v>75</v>
      </c>
      <c r="O23" s="139" t="s">
        <v>75</v>
      </c>
      <c r="P23" s="136">
        <v>44</v>
      </c>
      <c r="Q23" s="137">
        <f>SUM(M23:P23)</f>
        <v>44</v>
      </c>
    </row>
    <row r="24" spans="1:30" s="2" customFormat="1" ht="15" customHeight="1" x14ac:dyDescent="0.2">
      <c r="A24" s="201">
        <v>2</v>
      </c>
      <c r="B24" s="202">
        <v>14</v>
      </c>
      <c r="C24" s="203">
        <v>3</v>
      </c>
      <c r="D24" s="204">
        <f>SUM(B24:C24)</f>
        <v>17</v>
      </c>
      <c r="E24" s="202" t="s">
        <v>75</v>
      </c>
      <c r="F24" s="203">
        <v>13</v>
      </c>
      <c r="G24" s="203">
        <v>4</v>
      </c>
      <c r="H24" s="233" t="s">
        <v>75</v>
      </c>
      <c r="I24" s="234"/>
      <c r="J24" s="224">
        <f>SUM(E24:H24)</f>
        <v>17</v>
      </c>
      <c r="K24" s="225"/>
      <c r="L24" s="226"/>
      <c r="M24" s="202">
        <v>8</v>
      </c>
      <c r="N24" s="203" t="s">
        <v>75</v>
      </c>
      <c r="O24" s="205" t="s">
        <v>75</v>
      </c>
      <c r="P24" s="203">
        <v>9</v>
      </c>
      <c r="Q24" s="204">
        <f>SUM(M24:P24)</f>
        <v>17</v>
      </c>
    </row>
    <row r="25" spans="1:30" s="2" customFormat="1" ht="15.75" customHeight="1" x14ac:dyDescent="0.2">
      <c r="A25" s="179">
        <v>3</v>
      </c>
      <c r="B25" s="180">
        <v>298</v>
      </c>
      <c r="C25" s="183">
        <v>73</v>
      </c>
      <c r="D25" s="186">
        <f>SUM(B25:C25)</f>
        <v>371</v>
      </c>
      <c r="E25" s="180">
        <v>1</v>
      </c>
      <c r="F25" s="183">
        <v>87</v>
      </c>
      <c r="G25" s="183">
        <v>261</v>
      </c>
      <c r="H25" s="235">
        <v>22</v>
      </c>
      <c r="I25" s="236"/>
      <c r="J25" s="227">
        <f>SUM(E25:H25)</f>
        <v>371</v>
      </c>
      <c r="K25" s="228"/>
      <c r="L25" s="229"/>
      <c r="M25" s="192">
        <v>168</v>
      </c>
      <c r="N25" s="183" t="s">
        <v>75</v>
      </c>
      <c r="O25" s="196" t="s">
        <v>75</v>
      </c>
      <c r="P25" s="183">
        <v>203</v>
      </c>
      <c r="Q25" s="186">
        <f>SUM(M25:P25)</f>
        <v>371</v>
      </c>
    </row>
    <row r="26" spans="1:30" s="2" customFormat="1" ht="15" customHeight="1" x14ac:dyDescent="0.2">
      <c r="A26" s="178">
        <v>4</v>
      </c>
      <c r="B26" s="182">
        <v>1438</v>
      </c>
      <c r="C26" s="184">
        <v>1041</v>
      </c>
      <c r="D26" s="187">
        <f>+B26+C26</f>
        <v>2479</v>
      </c>
      <c r="E26" s="188">
        <v>1295</v>
      </c>
      <c r="F26" s="189">
        <v>1034</v>
      </c>
      <c r="G26" s="189">
        <v>123</v>
      </c>
      <c r="H26" s="237">
        <v>27</v>
      </c>
      <c r="I26" s="238"/>
      <c r="J26" s="230">
        <f>+E26+G26+F26+H26</f>
        <v>2479</v>
      </c>
      <c r="K26" s="231"/>
      <c r="L26" s="232"/>
      <c r="M26" s="193" t="s">
        <v>75</v>
      </c>
      <c r="N26" s="194" t="s">
        <v>75</v>
      </c>
      <c r="O26" s="177" t="s">
        <v>75</v>
      </c>
      <c r="P26" s="194" t="s">
        <v>75</v>
      </c>
      <c r="Q26" s="198" t="s">
        <v>75</v>
      </c>
    </row>
    <row r="27" spans="1:30" s="2" customFormat="1" ht="15" customHeight="1" x14ac:dyDescent="0.2">
      <c r="A27" s="178">
        <v>4.0999999999999996</v>
      </c>
      <c r="B27" s="181">
        <v>24</v>
      </c>
      <c r="C27" s="185">
        <v>146</v>
      </c>
      <c r="D27" s="144">
        <f>+B27+C27</f>
        <v>170</v>
      </c>
      <c r="E27" s="188" t="s">
        <v>75</v>
      </c>
      <c r="F27" s="190">
        <v>34</v>
      </c>
      <c r="G27" s="190">
        <v>127</v>
      </c>
      <c r="H27" s="243">
        <v>9</v>
      </c>
      <c r="I27" s="244"/>
      <c r="J27" s="245">
        <f>+F27+G27+H27</f>
        <v>170</v>
      </c>
      <c r="K27" s="246"/>
      <c r="L27" s="247"/>
      <c r="M27" s="191">
        <v>20</v>
      </c>
      <c r="N27" s="195" t="s">
        <v>75</v>
      </c>
      <c r="O27" s="197" t="s">
        <v>75</v>
      </c>
      <c r="P27" s="195">
        <v>150</v>
      </c>
      <c r="Q27" s="199">
        <f>+M27+P27</f>
        <v>170</v>
      </c>
    </row>
    <row r="28" spans="1:30" s="2" customFormat="1" ht="15.75" customHeight="1" thickBot="1" x14ac:dyDescent="0.25">
      <c r="A28" s="98">
        <v>5</v>
      </c>
      <c r="B28" s="142">
        <v>380</v>
      </c>
      <c r="C28" s="121">
        <v>298</v>
      </c>
      <c r="D28" s="161">
        <f>+B28+C28</f>
        <v>678</v>
      </c>
      <c r="E28" s="162">
        <v>317</v>
      </c>
      <c r="F28" s="160">
        <v>267</v>
      </c>
      <c r="G28" s="121">
        <v>68</v>
      </c>
      <c r="H28" s="239">
        <v>26</v>
      </c>
      <c r="I28" s="240"/>
      <c r="J28" s="241">
        <f>+E28+F28+G28+H28</f>
        <v>678</v>
      </c>
      <c r="K28" s="241"/>
      <c r="L28" s="242"/>
      <c r="M28" s="142" t="s">
        <v>75</v>
      </c>
      <c r="N28" s="121" t="s">
        <v>75</v>
      </c>
      <c r="O28" s="143" t="s">
        <v>75</v>
      </c>
      <c r="P28" s="121" t="s">
        <v>75</v>
      </c>
      <c r="Q28" s="122" t="s">
        <v>75</v>
      </c>
    </row>
    <row r="29" spans="1:30" s="2" customFormat="1" ht="12" x14ac:dyDescent="0.2">
      <c r="F29" s="114"/>
      <c r="P29" s="1"/>
      <c r="Q29" s="1"/>
    </row>
    <row r="30" spans="1:30" s="2" customFormat="1" ht="12" x14ac:dyDescent="0.2">
      <c r="A30" s="76" t="s">
        <v>14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30" s="2" customFormat="1" ht="12.75" thickBot="1" x14ac:dyDescent="0.25"/>
    <row r="32" spans="1:30" s="1" customFormat="1" ht="12" x14ac:dyDescent="0.2">
      <c r="A32" s="86" t="s">
        <v>48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40" s="2" customFormat="1" ht="95.25" customHeight="1" thickBot="1" x14ac:dyDescent="0.25">
      <c r="A33" s="248" t="s">
        <v>100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</row>
    <row r="34" spans="1:40" s="1" customFormat="1" ht="12.75" thickBo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40" s="1" customFormat="1" ht="12" x14ac:dyDescent="0.2">
      <c r="A35" s="87" t="s">
        <v>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2" customFormat="1" ht="73.5" customHeight="1" thickBot="1" x14ac:dyDescent="0.25">
      <c r="A36" s="248" t="s">
        <v>98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</row>
    <row r="37" spans="1:40" x14ac:dyDescent="0.2">
      <c r="A37" s="13" t="s">
        <v>74</v>
      </c>
    </row>
    <row r="39" spans="1:40" x14ac:dyDescent="0.2">
      <c r="M39" s="13">
        <f>2479+150</f>
        <v>2629</v>
      </c>
    </row>
    <row r="40" spans="1:40" x14ac:dyDescent="0.2">
      <c r="M40" s="13">
        <f>2329+150</f>
        <v>2479</v>
      </c>
    </row>
  </sheetData>
  <mergeCells count="28">
    <mergeCell ref="A33:R33"/>
    <mergeCell ref="A36:R36"/>
    <mergeCell ref="A20:Q20"/>
    <mergeCell ref="B4:R4"/>
    <mergeCell ref="B6:R6"/>
    <mergeCell ref="A10:A11"/>
    <mergeCell ref="A21:A22"/>
    <mergeCell ref="L10:N10"/>
    <mergeCell ref="B21:D21"/>
    <mergeCell ref="E21:L21"/>
    <mergeCell ref="M21:Q21"/>
    <mergeCell ref="B10:H10"/>
    <mergeCell ref="O10:R10"/>
    <mergeCell ref="I10:K10"/>
    <mergeCell ref="H22:I22"/>
    <mergeCell ref="H23:I23"/>
    <mergeCell ref="H24:I24"/>
    <mergeCell ref="H25:I25"/>
    <mergeCell ref="H26:I26"/>
    <mergeCell ref="H28:I28"/>
    <mergeCell ref="J28:L28"/>
    <mergeCell ref="H27:I27"/>
    <mergeCell ref="J27:L27"/>
    <mergeCell ref="J22:L22"/>
    <mergeCell ref="J23:L23"/>
    <mergeCell ref="J24:L24"/>
    <mergeCell ref="J25:L25"/>
    <mergeCell ref="J26:L26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J23:J24 J26:J27">
      <formula1>D23</formula1>
    </dataValidation>
  </dataValidations>
  <printOptions horizontalCentered="1"/>
  <pageMargins left="0" right="0" top="0.59055118110236227" bottom="0" header="0" footer="0"/>
  <pageSetup scale="65" fitToHeight="10" orientation="landscape" r:id="rId1"/>
  <rowBreaks count="1" manualBreakCount="1">
    <brk id="17" max="14" man="1"/>
  </rowBreaks>
  <ignoredErrors>
    <ignoredError sqref="D23 D24: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254" t="s">
        <v>63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7">
        <v>42621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148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45.75" thickBot="1" x14ac:dyDescent="0.25">
      <c r="A12" s="126">
        <v>1</v>
      </c>
      <c r="B12" s="127" t="s">
        <v>64</v>
      </c>
      <c r="C12" s="128" t="s">
        <v>65</v>
      </c>
      <c r="D12" s="128" t="s">
        <v>67</v>
      </c>
      <c r="E12" s="128" t="s">
        <v>66</v>
      </c>
      <c r="F12" s="128" t="s">
        <v>68</v>
      </c>
      <c r="G12" s="129" t="s">
        <v>66</v>
      </c>
      <c r="H12" s="153" t="s">
        <v>69</v>
      </c>
      <c r="I12" s="149">
        <v>3400210</v>
      </c>
      <c r="J12" s="130">
        <v>3307785</v>
      </c>
      <c r="K12" s="131">
        <v>905632.43</v>
      </c>
      <c r="L12" s="132">
        <v>120</v>
      </c>
      <c r="M12" s="133">
        <v>120</v>
      </c>
      <c r="N12" s="133">
        <v>44</v>
      </c>
      <c r="O12" s="134" t="s">
        <v>76</v>
      </c>
    </row>
    <row r="13" spans="1:17" s="2" customFormat="1" ht="79.5" thickBot="1" x14ac:dyDescent="0.25">
      <c r="A13" s="124">
        <v>2</v>
      </c>
      <c r="B13" s="120" t="s">
        <v>64</v>
      </c>
      <c r="C13" s="96" t="s">
        <v>71</v>
      </c>
      <c r="D13" s="96" t="s">
        <v>67</v>
      </c>
      <c r="E13" s="96" t="s">
        <v>66</v>
      </c>
      <c r="F13" s="96" t="s">
        <v>68</v>
      </c>
      <c r="G13" s="96" t="s">
        <v>66</v>
      </c>
      <c r="H13" s="125" t="s">
        <v>69</v>
      </c>
      <c r="I13" s="169">
        <f>+(259515/2)+942759</f>
        <v>1072516.5</v>
      </c>
      <c r="J13" s="170">
        <f>+(259515/2)+958259</f>
        <v>1088016.5</v>
      </c>
      <c r="K13" s="107">
        <f>+(90319.37/2)+248423.01</f>
        <v>293582.69500000001</v>
      </c>
      <c r="L13" s="103">
        <v>70</v>
      </c>
      <c r="M13" s="104">
        <v>70</v>
      </c>
      <c r="N13" s="104">
        <v>17</v>
      </c>
      <c r="O13" s="100" t="s">
        <v>72</v>
      </c>
    </row>
    <row r="14" spans="1:17" s="2" customFormat="1" ht="135.75" hidden="1" thickBot="1" x14ac:dyDescent="0.25">
      <c r="A14" s="119">
        <v>3</v>
      </c>
      <c r="B14" s="95" t="s">
        <v>64</v>
      </c>
      <c r="C14" s="96" t="s">
        <v>71</v>
      </c>
      <c r="D14" s="96" t="s">
        <v>67</v>
      </c>
      <c r="E14" s="96" t="s">
        <v>66</v>
      </c>
      <c r="F14" s="96" t="s">
        <v>70</v>
      </c>
      <c r="G14" s="97" t="s">
        <v>66</v>
      </c>
      <c r="H14" s="154" t="s">
        <v>69</v>
      </c>
      <c r="I14" s="123">
        <f>+(259515/2)+52774</f>
        <v>182531.5</v>
      </c>
      <c r="J14" s="123">
        <f>+(259515/2)+52774</f>
        <v>182531.5</v>
      </c>
      <c r="K14" s="107">
        <f>+(71051.5/2)+4640</f>
        <v>40165.75</v>
      </c>
      <c r="L14" s="103">
        <v>350</v>
      </c>
      <c r="M14" s="104">
        <v>350</v>
      </c>
      <c r="N14" s="104">
        <v>155</v>
      </c>
      <c r="O14" s="145" t="s">
        <v>95</v>
      </c>
    </row>
    <row r="15" spans="1:17" s="2" customFormat="1" ht="90" x14ac:dyDescent="0.2">
      <c r="A15" s="91">
        <v>3</v>
      </c>
      <c r="B15" s="108" t="s">
        <v>64</v>
      </c>
      <c r="C15" s="92" t="s">
        <v>73</v>
      </c>
      <c r="D15" s="109" t="s">
        <v>66</v>
      </c>
      <c r="E15" s="92" t="s">
        <v>67</v>
      </c>
      <c r="F15" s="92" t="s">
        <v>68</v>
      </c>
      <c r="G15" s="110" t="s">
        <v>66</v>
      </c>
      <c r="H15" s="159" t="s">
        <v>69</v>
      </c>
      <c r="I15" s="150">
        <f>+(255215/2)+899396</f>
        <v>1027003.5</v>
      </c>
      <c r="J15" s="93">
        <f>+(255215/2)+894896</f>
        <v>1022503.5</v>
      </c>
      <c r="K15" s="94">
        <f>+(68136.85/2)+266635.55</f>
        <v>300703.97499999998</v>
      </c>
      <c r="L15" s="101">
        <v>98</v>
      </c>
      <c r="M15" s="102">
        <v>98</v>
      </c>
      <c r="N15" s="92" t="s">
        <v>97</v>
      </c>
      <c r="O15" s="146" t="s">
        <v>77</v>
      </c>
    </row>
    <row r="16" spans="1:17" s="2" customFormat="1" ht="90.75" thickBot="1" x14ac:dyDescent="0.25">
      <c r="A16" s="98">
        <v>4</v>
      </c>
      <c r="B16" s="105" t="s">
        <v>64</v>
      </c>
      <c r="C16" s="99" t="s">
        <v>73</v>
      </c>
      <c r="D16" s="99" t="s">
        <v>66</v>
      </c>
      <c r="E16" s="117" t="s">
        <v>67</v>
      </c>
      <c r="F16" s="117" t="s">
        <v>70</v>
      </c>
      <c r="G16" s="99" t="s">
        <v>66</v>
      </c>
      <c r="H16" s="106" t="s">
        <v>69</v>
      </c>
      <c r="I16" s="171">
        <f>+(255215/2)+59488</f>
        <v>187095.5</v>
      </c>
      <c r="J16" s="172">
        <f>+(255215/2)+59488</f>
        <v>187095.5</v>
      </c>
      <c r="K16" s="151">
        <f>+(68136.85/2)+0</f>
        <v>34068.425000000003</v>
      </c>
      <c r="L16" s="118">
        <v>10</v>
      </c>
      <c r="M16" s="115">
        <v>26</v>
      </c>
      <c r="N16" s="163" t="s">
        <v>71</v>
      </c>
      <c r="O16" s="116" t="s">
        <v>78</v>
      </c>
    </row>
    <row r="17" spans="1:35" s="2" customFormat="1" ht="12" x14ac:dyDescent="0.2">
      <c r="M17" s="1"/>
      <c r="N17" s="164"/>
    </row>
    <row r="18" spans="1:35" s="2" customFormat="1" ht="12" x14ac:dyDescent="0.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O18" s="1"/>
    </row>
    <row r="19" spans="1:35" s="2" customFormat="1" ht="12.75" thickBot="1" x14ac:dyDescent="0.25">
      <c r="M19" s="1"/>
      <c r="N19" s="1"/>
    </row>
    <row r="20" spans="1:35" s="2" customFormat="1" ht="15.75" customHeight="1" thickBot="1" x14ac:dyDescent="0.25">
      <c r="A20" s="251" t="s">
        <v>10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3"/>
    </row>
    <row r="21" spans="1:35" s="2" customFormat="1" ht="32.25" customHeight="1" thickBot="1" x14ac:dyDescent="0.25">
      <c r="A21" s="258" t="s">
        <v>45</v>
      </c>
      <c r="B21" s="261" t="s">
        <v>51</v>
      </c>
      <c r="C21" s="262"/>
      <c r="D21" s="263"/>
      <c r="E21" s="261" t="s">
        <v>46</v>
      </c>
      <c r="F21" s="274"/>
      <c r="G21" s="275"/>
      <c r="H21" s="261" t="s">
        <v>47</v>
      </c>
      <c r="I21" s="274"/>
      <c r="J21" s="274"/>
      <c r="K21" s="274"/>
      <c r="L21" s="275"/>
    </row>
    <row r="22" spans="1:35" s="2" customFormat="1" ht="53.25" customHeight="1" thickBot="1" x14ac:dyDescent="0.25">
      <c r="A22" s="259"/>
      <c r="B22" s="3" t="s">
        <v>6</v>
      </c>
      <c r="C22" s="4" t="s">
        <v>7</v>
      </c>
      <c r="D22" s="5" t="s">
        <v>8</v>
      </c>
      <c r="E22" s="6" t="s">
        <v>55</v>
      </c>
      <c r="F22" s="7" t="s">
        <v>59</v>
      </c>
      <c r="G22" s="89" t="s">
        <v>8</v>
      </c>
      <c r="H22" s="6" t="s">
        <v>28</v>
      </c>
      <c r="I22" s="4" t="s">
        <v>29</v>
      </c>
      <c r="J22" s="4" t="s">
        <v>30</v>
      </c>
      <c r="K22" s="4" t="s">
        <v>31</v>
      </c>
      <c r="L22" s="5" t="s">
        <v>8</v>
      </c>
    </row>
    <row r="23" spans="1:35" s="2" customFormat="1" ht="12" x14ac:dyDescent="0.2">
      <c r="A23" s="147">
        <v>1</v>
      </c>
      <c r="B23" s="135">
        <v>21</v>
      </c>
      <c r="C23" s="136">
        <v>23</v>
      </c>
      <c r="D23" s="137">
        <f>SUM(B23:C23)</f>
        <v>44</v>
      </c>
      <c r="E23" s="138">
        <v>27</v>
      </c>
      <c r="F23" s="136">
        <v>17</v>
      </c>
      <c r="G23" s="140">
        <f>+E23+F23</f>
        <v>44</v>
      </c>
      <c r="H23" s="112" t="s">
        <v>75</v>
      </c>
      <c r="I23" s="102" t="s">
        <v>75</v>
      </c>
      <c r="J23" s="113" t="s">
        <v>75</v>
      </c>
      <c r="K23" s="102">
        <v>44</v>
      </c>
      <c r="L23" s="111">
        <f>+K23</f>
        <v>44</v>
      </c>
    </row>
    <row r="24" spans="1:35" s="2" customFormat="1" ht="12" x14ac:dyDescent="0.2">
      <c r="A24" s="206">
        <v>2</v>
      </c>
      <c r="B24" s="193">
        <v>9</v>
      </c>
      <c r="C24" s="195">
        <v>7</v>
      </c>
      <c r="D24" s="199">
        <f>+B24+C24</f>
        <v>16</v>
      </c>
      <c r="E24" s="193">
        <v>15</v>
      </c>
      <c r="F24" s="195">
        <v>1</v>
      </c>
      <c r="G24" s="199">
        <f>+E24+F24</f>
        <v>16</v>
      </c>
      <c r="H24" s="207" t="s">
        <v>75</v>
      </c>
      <c r="I24" s="208" t="s">
        <v>75</v>
      </c>
      <c r="J24" s="209" t="s">
        <v>75</v>
      </c>
      <c r="K24" s="208" t="s">
        <v>75</v>
      </c>
      <c r="L24" s="210" t="s">
        <v>75</v>
      </c>
    </row>
    <row r="25" spans="1:35" s="2" customFormat="1" ht="12" x14ac:dyDescent="0.2">
      <c r="A25" s="206">
        <v>3</v>
      </c>
      <c r="B25" s="211">
        <v>639</v>
      </c>
      <c r="C25" s="212">
        <v>656</v>
      </c>
      <c r="D25" s="213">
        <f>+B25+C25</f>
        <v>1295</v>
      </c>
      <c r="E25" s="211">
        <v>324</v>
      </c>
      <c r="F25" s="212">
        <v>971</v>
      </c>
      <c r="G25" s="213">
        <f>+E25+F25</f>
        <v>1295</v>
      </c>
      <c r="H25" s="214" t="s">
        <v>75</v>
      </c>
      <c r="I25" s="215" t="s">
        <v>75</v>
      </c>
      <c r="J25" s="216" t="s">
        <v>75</v>
      </c>
      <c r="K25" s="215" t="s">
        <v>75</v>
      </c>
      <c r="L25" s="217" t="s">
        <v>75</v>
      </c>
    </row>
    <row r="26" spans="1:35" s="2" customFormat="1" ht="12.75" thickBot="1" x14ac:dyDescent="0.25">
      <c r="A26" s="165">
        <v>4</v>
      </c>
      <c r="B26" s="162">
        <v>181</v>
      </c>
      <c r="C26" s="160">
        <v>136</v>
      </c>
      <c r="D26" s="141">
        <f>+B26+C26</f>
        <v>317</v>
      </c>
      <c r="E26" s="166">
        <v>122</v>
      </c>
      <c r="F26" s="167">
        <v>195</v>
      </c>
      <c r="G26" s="168">
        <f>+E26+F26</f>
        <v>317</v>
      </c>
      <c r="H26" s="173" t="s">
        <v>75</v>
      </c>
      <c r="I26" s="174" t="s">
        <v>75</v>
      </c>
      <c r="J26" s="175" t="s">
        <v>75</v>
      </c>
      <c r="K26" s="174" t="s">
        <v>75</v>
      </c>
      <c r="L26" s="176" t="s">
        <v>75</v>
      </c>
    </row>
    <row r="27" spans="1:35" s="2" customFormat="1" ht="12" x14ac:dyDescent="0.2">
      <c r="F27" s="114"/>
      <c r="M27" s="1"/>
      <c r="N27" s="1"/>
    </row>
    <row r="28" spans="1:35" s="2" customFormat="1" ht="12" x14ac:dyDescent="0.2">
      <c r="A28" s="76" t="s">
        <v>14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35" s="2" customFormat="1" ht="12.75" thickBot="1" x14ac:dyDescent="0.25"/>
    <row r="30" spans="1:35" s="1" customFormat="1" ht="12" x14ac:dyDescent="0.2">
      <c r="A30" s="86" t="s">
        <v>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s="2" customFormat="1" ht="85.5" customHeight="1" thickBot="1" x14ac:dyDescent="0.25">
      <c r="A31" s="248" t="s">
        <v>99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35" s="1" customFormat="1" ht="12.75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7" s="1" customFormat="1" ht="12" x14ac:dyDescent="0.2">
      <c r="A33" s="87" t="s">
        <v>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2" customFormat="1" ht="54" customHeight="1" thickBot="1" x14ac:dyDescent="0.25">
      <c r="A34" s="248" t="s">
        <v>96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50"/>
    </row>
  </sheetData>
  <mergeCells count="13">
    <mergeCell ref="A20:L20"/>
    <mergeCell ref="B4:O4"/>
    <mergeCell ref="B6:O6"/>
    <mergeCell ref="A10:A11"/>
    <mergeCell ref="B10:H10"/>
    <mergeCell ref="I10:K10"/>
    <mergeCell ref="L10:O10"/>
    <mergeCell ref="A34:O34"/>
    <mergeCell ref="A21:A22"/>
    <mergeCell ref="B21:D21"/>
    <mergeCell ref="A31:O31"/>
    <mergeCell ref="E21:G21"/>
    <mergeCell ref="H21:L21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9" zoomScaleSheetLayoutView="100" workbookViewId="0">
      <selection activeCell="F16" sqref="F1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 t="shared" ref="N29:N40" si="1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ref="I30:I40" si="2">SUM(E30:H30)</f>
        <v>0</v>
      </c>
      <c r="J30" s="50"/>
      <c r="K30" s="37"/>
      <c r="L30" s="51"/>
      <c r="M30" s="37"/>
      <c r="N30" s="43">
        <f t="shared" si="1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2"/>
        <v>0</v>
      </c>
      <c r="J31" s="50"/>
      <c r="K31" s="37"/>
      <c r="L31" s="51"/>
      <c r="M31" s="37"/>
      <c r="N31" s="43">
        <f t="shared" si="1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2"/>
        <v>0</v>
      </c>
      <c r="J32" s="50"/>
      <c r="K32" s="37"/>
      <c r="L32" s="51"/>
      <c r="M32" s="37"/>
      <c r="N32" s="43">
        <f t="shared" si="1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2"/>
        <v>0</v>
      </c>
      <c r="J33" s="50"/>
      <c r="K33" s="37"/>
      <c r="L33" s="51"/>
      <c r="M33" s="37"/>
      <c r="N33" s="43">
        <f t="shared" si="1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2"/>
        <v>0</v>
      </c>
      <c r="J34" s="50"/>
      <c r="K34" s="37"/>
      <c r="L34" s="51"/>
      <c r="M34" s="37"/>
      <c r="N34" s="43">
        <f t="shared" si="1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2"/>
        <v>0</v>
      </c>
      <c r="J35" s="50"/>
      <c r="K35" s="37"/>
      <c r="L35" s="51"/>
      <c r="M35" s="37"/>
      <c r="N35" s="43">
        <f t="shared" si="1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2"/>
        <v>0</v>
      </c>
      <c r="J36" s="50"/>
      <c r="K36" s="37"/>
      <c r="L36" s="51"/>
      <c r="M36" s="37"/>
      <c r="N36" s="43">
        <f t="shared" si="1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2"/>
        <v>0</v>
      </c>
      <c r="J37" s="50"/>
      <c r="K37" s="37"/>
      <c r="L37" s="51"/>
      <c r="M37" s="37"/>
      <c r="N37" s="43">
        <f t="shared" si="1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2"/>
        <v>0</v>
      </c>
      <c r="J38" s="50"/>
      <c r="K38" s="37"/>
      <c r="L38" s="51"/>
      <c r="M38" s="37"/>
      <c r="N38" s="43">
        <f t="shared" si="1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2"/>
        <v>0</v>
      </c>
      <c r="J39" s="52"/>
      <c r="K39" s="38"/>
      <c r="L39" s="53"/>
      <c r="M39" s="38"/>
      <c r="N39" s="45">
        <f t="shared" si="1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2"/>
        <v>0</v>
      </c>
      <c r="J40" s="54"/>
      <c r="K40" s="39"/>
      <c r="L40" s="55"/>
      <c r="M40" s="39"/>
      <c r="N40" s="47">
        <f t="shared" si="1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A25" sqref="A20:N25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E21" sqref="E21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19" sqref="G19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F17" sqref="F17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M29" sqref="M29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3"/>
      <c r="M25" s="88"/>
      <c r="N25" s="88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74"/>
      <c r="G26" s="274"/>
      <c r="H26" s="261" t="s">
        <v>47</v>
      </c>
      <c r="I26" s="274"/>
      <c r="J26" s="274"/>
      <c r="K26" s="274"/>
      <c r="L26" s="275"/>
      <c r="M26" s="88"/>
      <c r="N26" s="88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6" zoomScaleSheetLayoutView="100" workbookViewId="0">
      <selection activeCell="N16" sqref="N1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6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58" t="s">
        <v>35</v>
      </c>
      <c r="B10" s="264" t="s">
        <v>36</v>
      </c>
      <c r="C10" s="252"/>
      <c r="D10" s="252"/>
      <c r="E10" s="252"/>
      <c r="F10" s="252"/>
      <c r="G10" s="252"/>
      <c r="H10" s="253"/>
      <c r="I10" s="264" t="s">
        <v>37</v>
      </c>
      <c r="J10" s="252"/>
      <c r="K10" s="253"/>
      <c r="L10" s="264" t="s">
        <v>40</v>
      </c>
      <c r="M10" s="265"/>
      <c r="N10" s="265"/>
      <c r="O10" s="266"/>
      <c r="P10" s="9"/>
      <c r="Q10" s="9"/>
    </row>
    <row r="11" spans="1:17" s="2" customFormat="1" ht="53.25" customHeight="1" thickBot="1" x14ac:dyDescent="0.25">
      <c r="A11" s="259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51" t="s">
        <v>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5" s="2" customFormat="1" ht="32.25" customHeight="1" thickBot="1" x14ac:dyDescent="0.25">
      <c r="A26" s="258" t="s">
        <v>45</v>
      </c>
      <c r="B26" s="261" t="s">
        <v>51</v>
      </c>
      <c r="C26" s="262"/>
      <c r="D26" s="263"/>
      <c r="E26" s="261" t="s">
        <v>46</v>
      </c>
      <c r="F26" s="262"/>
      <c r="G26" s="262"/>
      <c r="H26" s="262"/>
      <c r="I26" s="263"/>
      <c r="J26" s="261" t="s">
        <v>47</v>
      </c>
      <c r="K26" s="219"/>
      <c r="L26" s="219"/>
      <c r="M26" s="219"/>
      <c r="N26" s="220"/>
    </row>
    <row r="27" spans="1:15" s="2" customFormat="1" ht="53.25" customHeight="1" thickBot="1" x14ac:dyDescent="0.25">
      <c r="A27" s="259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Niñez</vt:lpstr>
      <vt:lpstr>Pueblos Indígenas</vt:lpstr>
      <vt:lpstr>Seguridad y Justicia</vt:lpstr>
      <vt:lpstr>Educación</vt:lpstr>
      <vt:lpstr>Desnutrición</vt:lpstr>
      <vt:lpstr>Recursos Hídricos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corellana</cp:lastModifiedBy>
  <cp:lastPrinted>2016-09-13T21:19:56Z</cp:lastPrinted>
  <dcterms:created xsi:type="dcterms:W3CDTF">2014-01-22T14:40:17Z</dcterms:created>
  <dcterms:modified xsi:type="dcterms:W3CDTF">2016-09-13T22:30:24Z</dcterms:modified>
</cp:coreProperties>
</file>