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8" activeTab="1"/>
  </bookViews>
  <sheets>
    <sheet name="Enfoque de Género" sheetId="1" r:id="rId1"/>
    <sheet name="Pueblos Indígenas" sheetId="2" r:id="rId2"/>
    <sheet name="Niñez" sheetId="3" r:id="rId3"/>
    <sheet name="Juventud" sheetId="4" r:id="rId4"/>
  </sheets>
  <definedNames>
    <definedName name="_xlnm.Print_Area" localSheetId="0">'Enfoque de Género'!$A$1:$O$28</definedName>
    <definedName name="_xlnm.Print_Area" localSheetId="3">'Juventud'!$A$1:$O$29</definedName>
    <definedName name="_xlnm.Print_Area" localSheetId="2">'Niñez'!$A$1:$O$28</definedName>
    <definedName name="_xlnm.Print_Area" localSheetId="1">'Pueblos Indígenas'!$A$1:$O$105</definedName>
    <definedName name="_xlnm.Print_Titles" localSheetId="0">'Enfoque de Género'!$1:$3</definedName>
    <definedName name="_xlnm.Print_Titles" localSheetId="3">'Juventud'!$1:$3</definedName>
    <definedName name="_xlnm.Print_Titles" localSheetId="2">'Niñez'!$1:$3</definedName>
    <definedName name="_xlnm.Print_Titles" localSheetId="1">'Pueblos Indígenas'!$1:$3</definedName>
  </definedNames>
  <calcPr fullCalcOnLoad="1"/>
</workbook>
</file>

<file path=xl/sharedStrings.xml><?xml version="1.0" encoding="utf-8"?>
<sst xmlns="http://schemas.openxmlformats.org/spreadsheetml/2006/main" count="595" uniqueCount="147">
  <si>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</si>
  <si>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</si>
  <si>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</si>
  <si>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</si>
  <si>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</si>
  <si>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</si>
  <si>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</si>
  <si>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</si>
  <si>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</si>
  <si>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</si>
  <si>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</si>
  <si>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</si>
  <si>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</si>
  <si>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</si>
  <si>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</si>
  <si>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</si>
  <si>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</si>
  <si>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</si>
  <si>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</si>
  <si>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</si>
  <si>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</si>
  <si>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</si>
  <si>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</si>
  <si>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</si>
  <si>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</si>
  <si>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</si>
  <si>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</si>
  <si>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</si>
  <si>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</si>
  <si>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</si>
  <si>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</si>
  <si>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</si>
  <si>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</si>
  <si>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</si>
  <si>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</si>
  <si>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</si>
  <si>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</si>
  <si>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</si>
  <si>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</si>
  <si>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</si>
  <si>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</si>
  <si>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</si>
  <si>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</si>
  <si>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</si>
  <si>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</si>
  <si>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</si>
  <si>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</si>
  <si>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</si>
  <si>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</si>
  <si>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</si>
  <si>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</si>
  <si>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</si>
  <si>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</si>
  <si>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t>14</t>
  </si>
  <si>
    <t>11130015</t>
  </si>
  <si>
    <t>000</t>
  </si>
  <si>
    <t>00</t>
  </si>
  <si>
    <t>004</t>
  </si>
  <si>
    <t>002</t>
  </si>
  <si>
    <t>005</t>
  </si>
  <si>
    <t>0101</t>
  </si>
  <si>
    <t>0</t>
  </si>
  <si>
    <t>1802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</si>
  <si>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</si>
  <si>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007</t>
  </si>
  <si>
    <t xml:space="preserve"> Personas del pueblo garifuna que reciben promoción y difusión de sus identificadores étnicos y culturales.</t>
  </si>
  <si>
    <t xml:space="preserve"> </t>
  </si>
  <si>
    <t>Personas que reciben capacitación y asistencia técnica en participación ciudadana</t>
  </si>
  <si>
    <t>Incrementar los conocimientos sobre elementos identitarios de los portadores artísticos de la Sede Fomento y Salvaguarda de la Cultura Garífuna quienes replicarán la información a niños y jóvenes.</t>
  </si>
  <si>
    <t xml:space="preserve">Incremento de los conocimientos  sobre participación ciudadana, voluntariado, cultura política, cultura y sus generalidades, interculturalidad, entre otros  en jóvenes estudiantes pertenecientes a comunidades linguísticas vulnerables. 2) Incremento de la participación en actividades formativas y culturales sobre los elementos identitarios de jóvenes garífunas, de Livingston, Izabal. </t>
  </si>
  <si>
    <t>003</t>
  </si>
  <si>
    <t>006</t>
  </si>
  <si>
    <t>Circular de contención del gasto del Presidente de la República de Guatemala, que restringe el renglon presupuestario 196, Servicios de atención y protocolo. La ejecución física fue afectada debido a la deuda de arrastre 2015.</t>
  </si>
  <si>
    <t>Circular de contención del gasto del Presidente de la República de Guatemala, que restringe el renglon presupuestario 196, Servicios de atención y protocolo, aplazo las actividades. La ejecución física fue afectada debido a la deuda de arrastre 2015.</t>
  </si>
  <si>
    <t>Circular de contención del gasto del Presidente de la República de Guatemala, que restringe el renglon presupuestario 196, Servicios de atención y protocolo, Asimismo el retraso en la contratación del personal responsable de las actividades, por papelería incompleta. La ejecución física fue afectada debido a la deuda de arrastre 2015.</t>
  </si>
  <si>
    <t>Circular de contención del gasto del Presidente de la República de Guatemala, que restringe el renglon presupuestario 196, Servicios de atención y protocolo.Asimismo el retraso en la contratación del personal para la Sede de Fomento y Salvaguarda de la Cultura Garífuna, Actividad presupuestaria 005, responsable de las actividades, por papelería incompleta. La ejecución física fue afectada debido a la deuda de arrastre 2015.</t>
  </si>
  <si>
    <t>Incrementar el reconocimiento y conocimiento sobre  la diversidad cultural, importancia de la pertinencia cultural, multiculturalidad, interculturalidad, elementos culturales, industrias culturales, cultura política, participación ciudadana, de las diferentes comunidades linguísticas vulnerables del país.</t>
  </si>
  <si>
    <t>12</t>
  </si>
  <si>
    <t>001</t>
  </si>
  <si>
    <t>Dirección y Coordinación</t>
  </si>
  <si>
    <t>Entidades Y Personas Atentidas Con El Registro De Bienes culturales</t>
  </si>
  <si>
    <t>1701</t>
  </si>
  <si>
    <t>1708</t>
  </si>
  <si>
    <t>Áreas arqueilógicas identificadas y registradas en el Atlas arqueológico de Guatemala</t>
  </si>
  <si>
    <t>Visitantes atendidos en los Parques y Sitios Arqueológicos y zonas de rescate cultural y natural** Guatemala incluye Kaminal Juyú y Demopre</t>
  </si>
  <si>
    <t>0403</t>
  </si>
  <si>
    <t>Mixco viejo</t>
  </si>
  <si>
    <t>0406</t>
  </si>
  <si>
    <t>Iximché</t>
  </si>
  <si>
    <t>1109</t>
  </si>
  <si>
    <t>Takalik Abaj</t>
  </si>
  <si>
    <t>1301</t>
  </si>
  <si>
    <t>Zaculeu</t>
  </si>
  <si>
    <t>1401</t>
  </si>
  <si>
    <t>Gumarkaj</t>
  </si>
  <si>
    <t>Demopre flores (Sitios Arqueológicos Prehispáncos de Petén.</t>
  </si>
  <si>
    <t>*Yaxhá-Nakum</t>
  </si>
  <si>
    <t>El Mirador San Andrés, Petén</t>
  </si>
  <si>
    <t>1710</t>
  </si>
  <si>
    <t>El Ceibal</t>
  </si>
  <si>
    <t>1805</t>
  </si>
  <si>
    <t>Quirigua</t>
  </si>
  <si>
    <t xml:space="preserve">Visitantes atendidos en los museos Arqueología y Etnología, Arte Moderno, Historia Natural </t>
  </si>
  <si>
    <t xml:space="preserve">  </t>
  </si>
  <si>
    <t>Museo de Historia</t>
  </si>
  <si>
    <t xml:space="preserve">Palacio Nacional </t>
  </si>
  <si>
    <t>0301</t>
  </si>
  <si>
    <t>incluye museos Arte Colonial, Libro Antiguo, De los Caballeros, C.C. Real Palacio y  Antigua Guate.</t>
  </si>
  <si>
    <t>0306</t>
  </si>
  <si>
    <t>regional santiago sac</t>
  </si>
  <si>
    <t>0503</t>
  </si>
  <si>
    <t>Regional la Democracia</t>
  </si>
  <si>
    <t>Museo Chichicastenango</t>
  </si>
  <si>
    <t>1406</t>
  </si>
  <si>
    <t>Museos Quiché</t>
  </si>
  <si>
    <t>Mundo Maya</t>
  </si>
  <si>
    <t>Museo sureste Petén</t>
  </si>
  <si>
    <t>Personas capacitadas en salvaguarda y difusión del patrimonio intangible</t>
  </si>
  <si>
    <t>Usuarios del patrimonio bibliográfico y documental</t>
  </si>
  <si>
    <t>Visitantes atendidos en el Parque Nacional Tikal</t>
  </si>
  <si>
    <t>008</t>
  </si>
  <si>
    <t>Bienes culturales restaurados y conservados</t>
  </si>
  <si>
    <t>009</t>
  </si>
  <si>
    <t>Edificios y monumentos prehispánicos restaurados y preservados</t>
  </si>
  <si>
    <t>99</t>
  </si>
  <si>
    <t>Programa 99</t>
  </si>
  <si>
    <t>13</t>
  </si>
  <si>
    <t>Personas beneficiadas con actividades deportivas no escolares, no federadas y de recreación.</t>
  </si>
  <si>
    <t>Mujeres beneficiadas con acceso a actividades físicas y recreativas.</t>
  </si>
  <si>
    <t>Jóvenes beneficiados con actividades deportivas y recreativas.</t>
  </si>
  <si>
    <t>Personas que reciben implementos para la realización de actividades físicas, deportivas y recreativas en su tiempo libre.</t>
  </si>
  <si>
    <t>Instituciones beneficidas con asistencia técnica en temas de inclusión cultural en la prestación de servicios.</t>
  </si>
  <si>
    <t xml:space="preserve">Personas que participan en actividades de convivencia intercultural en el marco de la diversidad cultural </t>
  </si>
  <si>
    <t>Personas que reciben capacitación y asistencia técnica en industrias creativas, turismo cultural y fortalecimiento de las identidades culturales.</t>
  </si>
  <si>
    <t>Personas que reciben formación y asistencia técnica en inclusión de género como aporte para el desarrollo cultural.</t>
  </si>
  <si>
    <t>11130015- Ministerio de Cultura y Deportes</t>
  </si>
  <si>
    <t>10 de mayo de 2016</t>
  </si>
  <si>
    <t>Mestizo</t>
  </si>
  <si>
    <t>N/A</t>
  </si>
  <si>
    <t>NO PRESENTO DATOS</t>
  </si>
  <si>
    <t>ND</t>
  </si>
  <si>
    <t>34</t>
  </si>
  <si>
    <t>Jóvenes beneficiados con actividades físicas y deportivas</t>
  </si>
  <si>
    <t>1</t>
  </si>
  <si>
    <t xml:space="preserve">11130015-Ministero de Cultura y Deportes </t>
  </si>
  <si>
    <t>10 de mayo 2016</t>
  </si>
  <si>
    <t>11130015-Ministero de Cultura y Deportes</t>
  </si>
</sst>
</file>

<file path=xl/styles.xml><?xml version="1.0" encoding="utf-8"?>
<styleSheet xmlns="http://schemas.openxmlformats.org/spreadsheetml/2006/main">
  <numFmts count="1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.0"/>
    <numFmt numFmtId="165" formatCode="&quot;Q&quot;#,##0"/>
    <numFmt numFmtId="166" formatCode="&quot;Q&quot;#,##0.00"/>
    <numFmt numFmtId="167" formatCode="&quot;Q&quot;#,##0.000"/>
    <numFmt numFmtId="168" formatCode="#,##0.0"/>
    <numFmt numFmtId="169" formatCode="#,##0.000"/>
    <numFmt numFmtId="170" formatCode="#,##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 style="medium"/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medium"/>
      <top style="thin">
        <color rgb="FF002060"/>
      </top>
      <bottom style="thin">
        <color rgb="FF00206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medium"/>
      <top>
        <color indexed="63"/>
      </top>
      <bottom style="thin">
        <color rgb="FF002060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66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49" fontId="5" fillId="33" borderId="19" xfId="0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166" fontId="5" fillId="33" borderId="18" xfId="0" applyNumberFormat="1" applyFont="1" applyFill="1" applyBorder="1" applyAlignment="1">
      <alignment horizontal="center" vertical="center"/>
    </xf>
    <xf numFmtId="3" fontId="5" fillId="33" borderId="20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/>
    </xf>
    <xf numFmtId="166" fontId="5" fillId="33" borderId="23" xfId="0" applyNumberFormat="1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 quotePrefix="1">
      <alignment horizontal="center"/>
    </xf>
    <xf numFmtId="3" fontId="4" fillId="33" borderId="0" xfId="0" applyNumberFormat="1" applyFont="1" applyFill="1" applyBorder="1" applyAlignment="1">
      <alignment horizontal="center"/>
    </xf>
    <xf numFmtId="0" fontId="50" fillId="0" borderId="24" xfId="0" applyFont="1" applyBorder="1" applyAlignment="1">
      <alignment vertical="center" wrapText="1"/>
    </xf>
    <xf numFmtId="0" fontId="51" fillId="0" borderId="25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12" fillId="0" borderId="23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3" fontId="5" fillId="0" borderId="23" xfId="0" applyNumberFormat="1" applyFont="1" applyFill="1" applyBorder="1" applyAlignment="1" quotePrefix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3" fontId="11" fillId="0" borderId="23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quotePrefix="1">
      <alignment horizontal="center" vertical="center"/>
    </xf>
    <xf numFmtId="3" fontId="5" fillId="0" borderId="23" xfId="0" applyNumberFormat="1" applyFont="1" applyFill="1" applyBorder="1" applyAlignment="1" quotePrefix="1">
      <alignment horizontal="center"/>
    </xf>
    <xf numFmtId="0" fontId="32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10" fillId="33" borderId="23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/>
    </xf>
    <xf numFmtId="43" fontId="13" fillId="33" borderId="23" xfId="47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43" fontId="5" fillId="0" borderId="23" xfId="47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justify" vertical="top" wrapText="1"/>
    </xf>
    <xf numFmtId="49" fontId="5" fillId="33" borderId="29" xfId="0" applyNumberFormat="1" applyFont="1" applyFill="1" applyBorder="1" applyAlignment="1">
      <alignment horizontal="center" vertical="center"/>
    </xf>
    <xf numFmtId="49" fontId="5" fillId="33" borderId="30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43" fontId="5" fillId="0" borderId="30" xfId="47" applyFont="1" applyFill="1" applyBorder="1" applyAlignment="1">
      <alignment horizontal="center" vertical="center"/>
    </xf>
    <xf numFmtId="43" fontId="5" fillId="0" borderId="25" xfId="47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37" borderId="28" xfId="0" applyFont="1" applyFill="1" applyBorder="1" applyAlignment="1">
      <alignment horizontal="justify" vertical="top" wrapText="1"/>
    </xf>
    <xf numFmtId="0" fontId="5" fillId="37" borderId="26" xfId="0" applyFont="1" applyFill="1" applyBorder="1" applyAlignment="1">
      <alignment horizontal="left" vertical="top" wrapText="1"/>
    </xf>
    <xf numFmtId="3" fontId="5" fillId="0" borderId="25" xfId="0" applyNumberFormat="1" applyFont="1" applyFill="1" applyBorder="1" applyAlignment="1">
      <alignment horizontal="center" vertical="center"/>
    </xf>
    <xf numFmtId="3" fontId="5" fillId="37" borderId="24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0" fontId="5" fillId="33" borderId="34" xfId="0" applyNumberFormat="1" applyFont="1" applyFill="1" applyBorder="1" applyAlignment="1">
      <alignment horizontal="left" vertical="top" wrapText="1"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5" fillId="33" borderId="34" xfId="0" applyFont="1" applyFill="1" applyBorder="1" applyAlignment="1">
      <alignment horizontal="left" vertical="top" wrapText="1"/>
    </xf>
    <xf numFmtId="0" fontId="5" fillId="33" borderId="35" xfId="0" applyFont="1" applyFill="1" applyBorder="1" applyAlignment="1">
      <alignment horizontal="left" vertical="top" wrapText="1"/>
    </xf>
    <xf numFmtId="0" fontId="5" fillId="33" borderId="36" xfId="0" applyFont="1" applyFill="1" applyBorder="1" applyAlignment="1">
      <alignment horizontal="left" vertical="top" wrapText="1"/>
    </xf>
    <xf numFmtId="0" fontId="4" fillId="35" borderId="37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left"/>
    </xf>
    <xf numFmtId="0" fontId="3" fillId="35" borderId="41" xfId="0" applyFont="1" applyFill="1" applyBorder="1" applyAlignment="1">
      <alignment horizontal="left"/>
    </xf>
    <xf numFmtId="0" fontId="3" fillId="35" borderId="42" xfId="0" applyFont="1" applyFill="1" applyBorder="1" applyAlignment="1">
      <alignment horizontal="left"/>
    </xf>
    <xf numFmtId="0" fontId="10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44" fontId="13" fillId="0" borderId="48" xfId="51" applyFont="1" applyFill="1" applyBorder="1" applyAlignment="1">
      <alignment horizontal="center" vertical="center"/>
    </xf>
    <xf numFmtId="44" fontId="13" fillId="0" borderId="49" xfId="51" applyFont="1" applyFill="1" applyBorder="1" applyAlignment="1">
      <alignment horizontal="center" vertical="center"/>
    </xf>
    <xf numFmtId="44" fontId="13" fillId="0" borderId="50" xfId="51" applyFont="1" applyFill="1" applyBorder="1" applyAlignment="1">
      <alignment horizontal="center" vertical="center"/>
    </xf>
    <xf numFmtId="3" fontId="13" fillId="0" borderId="51" xfId="0" applyNumberFormat="1" applyFont="1" applyFill="1" applyBorder="1" applyAlignment="1">
      <alignment horizontal="center" vertical="center"/>
    </xf>
    <xf numFmtId="3" fontId="13" fillId="0" borderId="49" xfId="0" applyNumberFormat="1" applyFont="1" applyFill="1" applyBorder="1" applyAlignment="1">
      <alignment horizontal="center" vertical="center"/>
    </xf>
    <xf numFmtId="3" fontId="13" fillId="0" borderId="52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justify" vertical="top" wrapText="1"/>
    </xf>
    <xf numFmtId="44" fontId="13" fillId="0" borderId="23" xfId="5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166" fontId="13" fillId="0" borderId="23" xfId="51" applyNumberFormat="1" applyFont="1" applyFill="1" applyBorder="1" applyAlignment="1">
      <alignment horizontal="center" vertical="center"/>
    </xf>
    <xf numFmtId="166" fontId="5" fillId="0" borderId="23" xfId="0" applyNumberFormat="1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3" fontId="5" fillId="33" borderId="23" xfId="0" applyNumberFormat="1" applyFont="1" applyFill="1" applyBorder="1" applyAlignment="1">
      <alignment horizontal="center"/>
    </xf>
    <xf numFmtId="3" fontId="5" fillId="33" borderId="23" xfId="0" applyNumberFormat="1" applyFont="1" applyFill="1" applyBorder="1" applyAlignment="1">
      <alignment horizontal="right"/>
    </xf>
    <xf numFmtId="0" fontId="4" fillId="33" borderId="23" xfId="0" applyFont="1" applyFill="1" applyBorder="1" applyAlignment="1">
      <alignment/>
    </xf>
    <xf numFmtId="3" fontId="5" fillId="33" borderId="23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 vertical="center"/>
    </xf>
    <xf numFmtId="3" fontId="52" fillId="0" borderId="23" xfId="0" applyNumberFormat="1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3" fontId="13" fillId="0" borderId="23" xfId="0" applyNumberFormat="1" applyFont="1" applyFill="1" applyBorder="1" applyAlignment="1" quotePrefix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3" fontId="4" fillId="33" borderId="23" xfId="0" applyNumberFormat="1" applyFont="1" applyFill="1" applyBorder="1" applyAlignment="1">
      <alignment horizontal="right"/>
    </xf>
    <xf numFmtId="3" fontId="53" fillId="0" borderId="23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166" fontId="5" fillId="33" borderId="21" xfId="0" applyNumberFormat="1" applyFont="1" applyFill="1" applyBorder="1" applyAlignment="1">
      <alignment horizontal="center" vertical="center"/>
    </xf>
    <xf numFmtId="166" fontId="5" fillId="33" borderId="58" xfId="0" applyNumberFormat="1" applyFont="1" applyFill="1" applyBorder="1" applyAlignment="1">
      <alignment horizontal="center" vertical="center"/>
    </xf>
    <xf numFmtId="3" fontId="5" fillId="33" borderId="18" xfId="0" applyNumberFormat="1" applyFont="1" applyFill="1" applyBorder="1" applyAlignment="1">
      <alignment horizontal="center" vertical="center"/>
    </xf>
    <xf numFmtId="0" fontId="54" fillId="0" borderId="23" xfId="0" applyFont="1" applyBorder="1" applyAlignment="1">
      <alignment vertical="center" wrapText="1"/>
    </xf>
    <xf numFmtId="3" fontId="4" fillId="33" borderId="23" xfId="0" applyNumberFormat="1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 quotePrefix="1">
      <alignment horizontal="center" vertical="center"/>
    </xf>
    <xf numFmtId="44" fontId="5" fillId="0" borderId="59" xfId="51" applyFont="1" applyFill="1" applyBorder="1" applyAlignment="1">
      <alignment horizontal="center" vertical="center"/>
    </xf>
    <xf numFmtId="44" fontId="13" fillId="0" borderId="60" xfId="51" applyFont="1" applyFill="1" applyBorder="1" applyAlignment="1">
      <alignment horizontal="center" vertical="center"/>
    </xf>
    <xf numFmtId="44" fontId="13" fillId="0" borderId="61" xfId="51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 wrapText="1"/>
    </xf>
    <xf numFmtId="3" fontId="5" fillId="33" borderId="23" xfId="0" applyNumberFormat="1" applyFont="1" applyFill="1" applyBorder="1" applyAlignment="1" quotePrefix="1">
      <alignment horizontal="center"/>
    </xf>
    <xf numFmtId="3" fontId="4" fillId="33" borderId="23" xfId="0" applyNumberFormat="1" applyFont="1" applyFill="1" applyBorder="1" applyAlignment="1" quotePrefix="1">
      <alignment horizontal="center" vertical="center"/>
    </xf>
    <xf numFmtId="0" fontId="3" fillId="33" borderId="23" xfId="0" applyFont="1" applyFill="1" applyBorder="1" applyAlignment="1">
      <alignment/>
    </xf>
    <xf numFmtId="4" fontId="5" fillId="33" borderId="23" xfId="0" applyNumberFormat="1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6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28"/>
  <sheetViews>
    <sheetView showGridLines="0" showZeros="0" view="pageBreakPreview" zoomScale="90" zoomScaleSheetLayoutView="90" zoomScalePageLayoutView="0" workbookViewId="0" topLeftCell="A1">
      <selection activeCell="C12" sqref="C12"/>
    </sheetView>
  </sheetViews>
  <sheetFormatPr defaultColWidth="11.421875" defaultRowHeight="15"/>
  <cols>
    <col min="1" max="1" width="15.00390625" style="7" customWidth="1"/>
    <col min="2" max="5" width="11.421875" style="7" customWidth="1"/>
    <col min="6" max="6" width="13.7109375" style="7" customWidth="1"/>
    <col min="7" max="8" width="11.421875" style="7" customWidth="1"/>
    <col min="9" max="11" width="15.7109375" style="7" customWidth="1"/>
    <col min="12" max="12" width="12.8515625" style="7" customWidth="1"/>
    <col min="13" max="13" width="13.00390625" style="7" customWidth="1"/>
    <col min="14" max="14" width="13.140625" style="7" customWidth="1"/>
    <col min="15" max="15" width="12.421875" style="7" customWidth="1"/>
    <col min="16" max="16384" width="11.421875" style="7" customWidth="1"/>
  </cols>
  <sheetData>
    <row r="1" ht="15">
      <c r="A1" s="6" t="s">
        <v>11</v>
      </c>
    </row>
    <row r="2" ht="15">
      <c r="A2" s="6" t="s">
        <v>19</v>
      </c>
    </row>
    <row r="3" ht="15">
      <c r="A3" s="6"/>
    </row>
    <row r="4" spans="1:15" ht="15">
      <c r="A4" s="15" t="s">
        <v>24</v>
      </c>
      <c r="B4" s="86" t="s">
        <v>146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</row>
    <row r="5" spans="1:14" ht="4.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5" ht="15">
      <c r="A6" s="15" t="s">
        <v>25</v>
      </c>
      <c r="B6" s="86" t="s">
        <v>136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8"/>
    </row>
    <row r="7" ht="15">
      <c r="A7" s="6"/>
    </row>
    <row r="8" spans="1:15" s="1" customFormat="1" ht="12">
      <c r="A8" s="11" t="s">
        <v>12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9:14" s="2" customFormat="1" ht="12.75" thickBot="1">
      <c r="I9" s="1"/>
      <c r="K9" s="1"/>
      <c r="M9" s="1"/>
      <c r="N9" s="1"/>
    </row>
    <row r="10" spans="1:16" s="2" customFormat="1" ht="32.25" customHeight="1" thickBot="1">
      <c r="A10" s="89" t="s">
        <v>26</v>
      </c>
      <c r="B10" s="91" t="s">
        <v>27</v>
      </c>
      <c r="C10" s="84"/>
      <c r="D10" s="84"/>
      <c r="E10" s="84"/>
      <c r="F10" s="84"/>
      <c r="G10" s="84"/>
      <c r="H10" s="85"/>
      <c r="I10" s="91" t="s">
        <v>28</v>
      </c>
      <c r="J10" s="84"/>
      <c r="K10" s="85"/>
      <c r="L10" s="91" t="s">
        <v>31</v>
      </c>
      <c r="M10" s="97"/>
      <c r="N10" s="97"/>
      <c r="O10" s="98"/>
      <c r="P10" s="3"/>
    </row>
    <row r="11" spans="1:15" s="2" customFormat="1" ht="53.25" customHeight="1" thickBot="1">
      <c r="A11" s="90"/>
      <c r="B11" s="4" t="s">
        <v>9</v>
      </c>
      <c r="C11" s="5" t="s">
        <v>0</v>
      </c>
      <c r="D11" s="5" t="s">
        <v>1</v>
      </c>
      <c r="E11" s="5" t="s">
        <v>2</v>
      </c>
      <c r="F11" s="5" t="s">
        <v>3</v>
      </c>
      <c r="G11" s="5" t="s">
        <v>4</v>
      </c>
      <c r="H11" s="10" t="s">
        <v>5</v>
      </c>
      <c r="I11" s="16" t="s">
        <v>41</v>
      </c>
      <c r="J11" s="17" t="s">
        <v>29</v>
      </c>
      <c r="K11" s="18" t="s">
        <v>30</v>
      </c>
      <c r="L11" s="19" t="s">
        <v>32</v>
      </c>
      <c r="M11" s="17" t="s">
        <v>33</v>
      </c>
      <c r="N11" s="17" t="s">
        <v>34</v>
      </c>
      <c r="O11" s="20" t="s">
        <v>35</v>
      </c>
    </row>
    <row r="12" spans="1:15" s="2" customFormat="1" ht="69" customHeight="1" thickBot="1">
      <c r="A12" s="133">
        <v>1</v>
      </c>
      <c r="B12" s="107" t="s">
        <v>54</v>
      </c>
      <c r="C12" s="108" t="s">
        <v>126</v>
      </c>
      <c r="D12" s="108" t="s">
        <v>56</v>
      </c>
      <c r="E12" s="108" t="s">
        <v>55</v>
      </c>
      <c r="F12" s="108" t="s">
        <v>57</v>
      </c>
      <c r="G12" s="108" t="s">
        <v>55</v>
      </c>
      <c r="H12" s="109" t="s">
        <v>60</v>
      </c>
      <c r="I12" s="110">
        <v>1625334</v>
      </c>
      <c r="J12" s="111">
        <v>1625334</v>
      </c>
      <c r="K12" s="112">
        <v>0</v>
      </c>
      <c r="L12" s="113">
        <v>28800</v>
      </c>
      <c r="M12" s="114">
        <v>28800</v>
      </c>
      <c r="N12" s="115">
        <v>9602</v>
      </c>
      <c r="O12" s="116" t="s">
        <v>128</v>
      </c>
    </row>
    <row r="13" spans="1:15" s="2" customFormat="1" ht="112.5" customHeight="1">
      <c r="A13" s="27">
        <v>2</v>
      </c>
      <c r="B13" s="24" t="s">
        <v>54</v>
      </c>
      <c r="C13" s="25" t="s">
        <v>53</v>
      </c>
      <c r="D13" s="25" t="s">
        <v>56</v>
      </c>
      <c r="E13" s="25" t="s">
        <v>55</v>
      </c>
      <c r="F13" s="25" t="s">
        <v>64</v>
      </c>
      <c r="G13" s="26" t="s">
        <v>55</v>
      </c>
      <c r="H13" s="26" t="s">
        <v>60</v>
      </c>
      <c r="I13" s="28">
        <v>245410</v>
      </c>
      <c r="J13" s="143">
        <v>290218</v>
      </c>
      <c r="K13" s="144">
        <v>36928</v>
      </c>
      <c r="L13" s="145">
        <v>1337</v>
      </c>
      <c r="M13" s="29">
        <v>515</v>
      </c>
      <c r="N13" s="29">
        <v>0</v>
      </c>
      <c r="O13" s="146" t="s">
        <v>134</v>
      </c>
    </row>
    <row r="14" spans="1:15" s="2" customFormat="1" ht="12">
      <c r="A14" s="43"/>
      <c r="B14" s="31"/>
      <c r="C14" s="31"/>
      <c r="D14" s="31"/>
      <c r="E14" s="31"/>
      <c r="F14" s="31"/>
      <c r="G14" s="64"/>
      <c r="H14" s="31"/>
      <c r="I14" s="68"/>
      <c r="J14" s="67"/>
      <c r="K14" s="67"/>
      <c r="L14" s="47"/>
      <c r="M14" s="47"/>
      <c r="N14" s="47"/>
      <c r="O14" s="63"/>
    </row>
    <row r="15" spans="1:15" s="2" customFormat="1" ht="12.75" thickBot="1">
      <c r="A15" s="11" t="s">
        <v>13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"/>
    </row>
    <row r="16" spans="1:14" s="2" customFormat="1" ht="15.75" customHeight="1" thickBot="1">
      <c r="A16" s="83" t="s">
        <v>10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5"/>
    </row>
    <row r="17" spans="1:14" s="2" customFormat="1" ht="32.25" customHeight="1" thickBot="1">
      <c r="A17" s="89" t="s">
        <v>36</v>
      </c>
      <c r="B17" s="92" t="s">
        <v>42</v>
      </c>
      <c r="C17" s="93"/>
      <c r="D17" s="94"/>
      <c r="E17" s="92" t="s">
        <v>37</v>
      </c>
      <c r="F17" s="93"/>
      <c r="G17" s="93"/>
      <c r="H17" s="93"/>
      <c r="I17" s="94"/>
      <c r="J17" s="92" t="s">
        <v>38</v>
      </c>
      <c r="K17" s="95"/>
      <c r="L17" s="95"/>
      <c r="M17" s="95"/>
      <c r="N17" s="96"/>
    </row>
    <row r="18" spans="1:14" s="2" customFormat="1" ht="57" customHeight="1">
      <c r="A18" s="106"/>
      <c r="B18" s="38" t="s">
        <v>6</v>
      </c>
      <c r="C18" s="39" t="s">
        <v>7</v>
      </c>
      <c r="D18" s="42" t="s">
        <v>8</v>
      </c>
      <c r="E18" s="4" t="s">
        <v>50</v>
      </c>
      <c r="F18" s="5" t="s">
        <v>51</v>
      </c>
      <c r="G18" s="5" t="s">
        <v>47</v>
      </c>
      <c r="H18" s="5" t="s">
        <v>48</v>
      </c>
      <c r="I18" s="42" t="s">
        <v>8</v>
      </c>
      <c r="J18" s="38" t="s">
        <v>20</v>
      </c>
      <c r="K18" s="39" t="s">
        <v>21</v>
      </c>
      <c r="L18" s="39" t="s">
        <v>22</v>
      </c>
      <c r="M18" s="39" t="s">
        <v>23</v>
      </c>
      <c r="N18" s="42" t="s">
        <v>8</v>
      </c>
    </row>
    <row r="19" spans="1:14" s="23" customFormat="1" ht="47.25" customHeight="1">
      <c r="A19" s="142">
        <v>1</v>
      </c>
      <c r="B19" s="119">
        <v>7846</v>
      </c>
      <c r="C19" s="119">
        <v>1756</v>
      </c>
      <c r="D19" s="48">
        <f>SUM(B19:C19)</f>
        <v>9602</v>
      </c>
      <c r="E19" s="119">
        <v>576</v>
      </c>
      <c r="F19" s="119">
        <v>3361</v>
      </c>
      <c r="G19" s="119">
        <v>4513</v>
      </c>
      <c r="H19" s="119">
        <v>1152</v>
      </c>
      <c r="I19" s="48">
        <f>SUM(E19:H19)</f>
        <v>9602</v>
      </c>
      <c r="J19" s="119">
        <v>1391</v>
      </c>
      <c r="K19" s="119">
        <v>26</v>
      </c>
      <c r="L19" s="119">
        <v>86</v>
      </c>
      <c r="M19" s="119">
        <v>8099</v>
      </c>
      <c r="N19" s="48">
        <f>SUM(J19:M19)</f>
        <v>9602</v>
      </c>
    </row>
    <row r="20" spans="1:14" s="23" customFormat="1" ht="47.25" customHeight="1">
      <c r="A20" s="43">
        <v>2</v>
      </c>
      <c r="B20" s="33">
        <v>0</v>
      </c>
      <c r="C20" s="33">
        <v>0</v>
      </c>
      <c r="D20" s="147">
        <f>SUM(B20:C20)</f>
        <v>0</v>
      </c>
      <c r="E20" s="148">
        <v>0</v>
      </c>
      <c r="F20" s="33">
        <v>0</v>
      </c>
      <c r="G20" s="33">
        <v>0</v>
      </c>
      <c r="H20" s="148" t="s">
        <v>61</v>
      </c>
      <c r="I20" s="147">
        <f>SUM(E20:H20)</f>
        <v>0</v>
      </c>
      <c r="J20" s="41">
        <v>0</v>
      </c>
      <c r="K20" s="41">
        <v>0</v>
      </c>
      <c r="L20" s="41">
        <v>0</v>
      </c>
      <c r="M20" s="41">
        <v>0</v>
      </c>
      <c r="N20" s="147">
        <f>SUM(J20:M20)</f>
        <v>0</v>
      </c>
    </row>
    <row r="21" spans="6:14" s="2" customFormat="1" ht="12">
      <c r="F21" s="127"/>
      <c r="M21" s="1"/>
      <c r="N21" s="1"/>
    </row>
    <row r="22" spans="1:15" s="2" customFormat="1" ht="12">
      <c r="A22" s="11" t="s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="2" customFormat="1" ht="12.75" thickBot="1"/>
    <row r="24" spans="1:26" s="1" customFormat="1" ht="12">
      <c r="A24" s="21" t="s">
        <v>39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15" s="2" customFormat="1" ht="39.75" customHeight="1" thickBot="1">
      <c r="A25" s="77" t="s">
        <v>66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9"/>
    </row>
    <row r="26" spans="1:34" s="1" customFormat="1" ht="20.25" customHeight="1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6" s="1" customFormat="1" ht="12">
      <c r="A27" s="22" t="s">
        <v>40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3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15" s="2" customFormat="1" ht="27.75" customHeight="1" thickBot="1">
      <c r="A28" s="80" t="s">
        <v>73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2"/>
    </row>
  </sheetData>
  <sheetProtection/>
  <mergeCells count="13">
    <mergeCell ref="J17:N17"/>
    <mergeCell ref="B10:H10"/>
    <mergeCell ref="L10:O10"/>
    <mergeCell ref="A25:O25"/>
    <mergeCell ref="A28:O28"/>
    <mergeCell ref="A16:N16"/>
    <mergeCell ref="B4:O4"/>
    <mergeCell ref="B6:O6"/>
    <mergeCell ref="A10:A11"/>
    <mergeCell ref="A17:A18"/>
    <mergeCell ref="I10:K10"/>
    <mergeCell ref="B17:D17"/>
    <mergeCell ref="E17:I17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19:I20">
      <formula1>D19</formula1>
    </dataValidation>
  </dataValidations>
  <printOptions horizontalCentered="1"/>
  <pageMargins left="0" right="0" top="0.5905511811023623" bottom="0.5905511811023623" header="0" footer="0"/>
  <pageSetup fitToHeight="10" horizontalDpi="600" verticalDpi="600" orientation="landscape" scale="69" r:id="rId1"/>
  <rowBreaks count="1" manualBreakCount="1">
    <brk id="2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I105"/>
  <sheetViews>
    <sheetView showGridLines="0" showZeros="0" tabSelected="1" view="pageBreakPreview" zoomScale="90" zoomScaleSheetLayoutView="90" zoomScalePageLayoutView="0" workbookViewId="0" topLeftCell="A49">
      <selection activeCell="H62" sqref="H62"/>
    </sheetView>
  </sheetViews>
  <sheetFormatPr defaultColWidth="11.421875" defaultRowHeight="15"/>
  <cols>
    <col min="1" max="1" width="15.00390625" style="7" customWidth="1"/>
    <col min="2" max="5" width="11.421875" style="7" customWidth="1"/>
    <col min="6" max="6" width="13.7109375" style="7" customWidth="1"/>
    <col min="7" max="8" width="11.421875" style="7" customWidth="1"/>
    <col min="9" max="11" width="15.7109375" style="7" customWidth="1"/>
    <col min="12" max="12" width="12.8515625" style="7" customWidth="1"/>
    <col min="13" max="13" width="13.00390625" style="7" customWidth="1"/>
    <col min="14" max="14" width="13.140625" style="7" customWidth="1"/>
    <col min="15" max="15" width="26.57421875" style="7" customWidth="1"/>
    <col min="16" max="16384" width="11.421875" style="7" customWidth="1"/>
  </cols>
  <sheetData>
    <row r="1" ht="15">
      <c r="A1" s="6" t="s">
        <v>15</v>
      </c>
    </row>
    <row r="2" ht="15">
      <c r="A2" s="6" t="s">
        <v>16</v>
      </c>
    </row>
    <row r="3" ht="15">
      <c r="A3" s="6"/>
    </row>
    <row r="4" spans="1:15" ht="15">
      <c r="A4" s="15" t="s">
        <v>24</v>
      </c>
      <c r="B4" s="86" t="s">
        <v>135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</row>
    <row r="5" spans="1:14" ht="4.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5" ht="15">
      <c r="A6" s="15" t="s">
        <v>25</v>
      </c>
      <c r="B6" s="86" t="s">
        <v>136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8"/>
    </row>
    <row r="7" ht="15">
      <c r="A7" s="6"/>
    </row>
    <row r="8" spans="1:15" s="1" customFormat="1" ht="12">
      <c r="A8" s="11" t="s">
        <v>12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9:14" s="2" customFormat="1" ht="12">
      <c r="I9" s="1"/>
      <c r="K9" s="1"/>
      <c r="M9" s="1"/>
      <c r="N9" s="1"/>
    </row>
    <row r="10" spans="1:15" s="2" customFormat="1" ht="32.25" customHeight="1">
      <c r="A10" s="99" t="s">
        <v>26</v>
      </c>
      <c r="B10" s="101" t="s">
        <v>27</v>
      </c>
      <c r="C10" s="102"/>
      <c r="D10" s="102"/>
      <c r="E10" s="102"/>
      <c r="F10" s="102"/>
      <c r="G10" s="102"/>
      <c r="H10" s="102"/>
      <c r="I10" s="101" t="s">
        <v>28</v>
      </c>
      <c r="J10" s="102"/>
      <c r="K10" s="102"/>
      <c r="L10" s="101" t="s">
        <v>31</v>
      </c>
      <c r="M10" s="103"/>
      <c r="N10" s="103"/>
      <c r="O10" s="103"/>
    </row>
    <row r="11" spans="1:15" s="2" customFormat="1" ht="53.25" customHeight="1">
      <c r="A11" s="100"/>
      <c r="B11" s="55" t="s">
        <v>9</v>
      </c>
      <c r="C11" s="55" t="s">
        <v>0</v>
      </c>
      <c r="D11" s="55" t="s">
        <v>1</v>
      </c>
      <c r="E11" s="55" t="s">
        <v>2</v>
      </c>
      <c r="F11" s="55" t="s">
        <v>3</v>
      </c>
      <c r="G11" s="55" t="s">
        <v>4</v>
      </c>
      <c r="H11" s="56" t="s">
        <v>5</v>
      </c>
      <c r="I11" s="54" t="s">
        <v>41</v>
      </c>
      <c r="J11" s="54" t="s">
        <v>29</v>
      </c>
      <c r="K11" s="54" t="s">
        <v>30</v>
      </c>
      <c r="L11" s="54" t="s">
        <v>32</v>
      </c>
      <c r="M11" s="54" t="s">
        <v>33</v>
      </c>
      <c r="N11" s="54" t="s">
        <v>34</v>
      </c>
      <c r="O11" s="54" t="s">
        <v>35</v>
      </c>
    </row>
    <row r="12" spans="1:15" s="2" customFormat="1" ht="54.75" customHeight="1">
      <c r="A12" s="55">
        <v>1</v>
      </c>
      <c r="B12" s="31" t="s">
        <v>54</v>
      </c>
      <c r="C12" s="31" t="s">
        <v>77</v>
      </c>
      <c r="D12" s="31" t="s">
        <v>56</v>
      </c>
      <c r="E12" s="31" t="s">
        <v>55</v>
      </c>
      <c r="F12" s="31" t="s">
        <v>78</v>
      </c>
      <c r="G12" s="31"/>
      <c r="H12" s="31" t="s">
        <v>60</v>
      </c>
      <c r="I12" s="60">
        <v>9791976</v>
      </c>
      <c r="J12" s="60">
        <v>9366663</v>
      </c>
      <c r="K12" s="60">
        <v>2581887.73</v>
      </c>
      <c r="L12" s="61">
        <v>12</v>
      </c>
      <c r="M12" s="61">
        <v>1</v>
      </c>
      <c r="N12" s="60">
        <v>0</v>
      </c>
      <c r="O12" s="58" t="s">
        <v>79</v>
      </c>
    </row>
    <row r="13" spans="1:15" s="52" customFormat="1" ht="54.75" customHeight="1">
      <c r="A13" s="43">
        <f aca="true" t="shared" si="0" ref="A13:A29">+A12+1</f>
        <v>2</v>
      </c>
      <c r="B13" s="31" t="s">
        <v>54</v>
      </c>
      <c r="C13" s="31" t="s">
        <v>77</v>
      </c>
      <c r="D13" s="31" t="s">
        <v>56</v>
      </c>
      <c r="E13" s="31" t="s">
        <v>55</v>
      </c>
      <c r="F13" s="31" t="s">
        <v>58</v>
      </c>
      <c r="G13" s="31"/>
      <c r="H13" s="31" t="s">
        <v>60</v>
      </c>
      <c r="I13" s="62">
        <v>2152417</v>
      </c>
      <c r="J13" s="62">
        <v>2159817</v>
      </c>
      <c r="K13" s="62">
        <v>638921.25</v>
      </c>
      <c r="L13" s="47">
        <v>5115</v>
      </c>
      <c r="M13" s="47">
        <v>4000</v>
      </c>
      <c r="N13" s="47">
        <v>1439</v>
      </c>
      <c r="O13" s="63" t="s">
        <v>80</v>
      </c>
    </row>
    <row r="14" spans="1:15" s="2" customFormat="1" ht="63.75" customHeight="1">
      <c r="A14" s="43">
        <f t="shared" si="0"/>
        <v>3</v>
      </c>
      <c r="B14" s="31" t="s">
        <v>54</v>
      </c>
      <c r="C14" s="31" t="s">
        <v>77</v>
      </c>
      <c r="D14" s="31" t="s">
        <v>56</v>
      </c>
      <c r="E14" s="31" t="s">
        <v>55</v>
      </c>
      <c r="F14" s="31" t="s">
        <v>58</v>
      </c>
      <c r="G14" s="57"/>
      <c r="H14" s="31" t="s">
        <v>81</v>
      </c>
      <c r="I14" s="62">
        <v>541558</v>
      </c>
      <c r="J14" s="62">
        <v>541558</v>
      </c>
      <c r="K14" s="62">
        <v>160003.5</v>
      </c>
      <c r="L14" s="74"/>
      <c r="M14" s="59"/>
      <c r="N14" s="59"/>
      <c r="O14" s="63" t="s">
        <v>66</v>
      </c>
    </row>
    <row r="15" spans="1:15" s="53" customFormat="1" ht="55.5" customHeight="1">
      <c r="A15" s="43">
        <f t="shared" si="0"/>
        <v>4</v>
      </c>
      <c r="B15" s="31" t="s">
        <v>54</v>
      </c>
      <c r="C15" s="31" t="s">
        <v>77</v>
      </c>
      <c r="D15" s="31" t="s">
        <v>56</v>
      </c>
      <c r="E15" s="31" t="s">
        <v>55</v>
      </c>
      <c r="F15" s="31" t="s">
        <v>58</v>
      </c>
      <c r="G15" s="57"/>
      <c r="H15" s="31" t="s">
        <v>82</v>
      </c>
      <c r="I15" s="62">
        <v>388377</v>
      </c>
      <c r="J15" s="62">
        <v>428686</v>
      </c>
      <c r="K15" s="62">
        <v>110699.9</v>
      </c>
      <c r="L15" s="74">
        <v>12</v>
      </c>
      <c r="M15" s="59">
        <v>8</v>
      </c>
      <c r="N15" s="59">
        <v>1</v>
      </c>
      <c r="O15" s="63" t="s">
        <v>83</v>
      </c>
    </row>
    <row r="16" spans="1:15" s="52" customFormat="1" ht="55.5" customHeight="1">
      <c r="A16" s="43">
        <f t="shared" si="0"/>
        <v>5</v>
      </c>
      <c r="B16" s="31" t="s">
        <v>54</v>
      </c>
      <c r="C16" s="31" t="s">
        <v>77</v>
      </c>
      <c r="D16" s="31" t="s">
        <v>56</v>
      </c>
      <c r="E16" s="31" t="s">
        <v>55</v>
      </c>
      <c r="F16" s="31" t="s">
        <v>70</v>
      </c>
      <c r="G16" s="57"/>
      <c r="H16" s="31" t="s">
        <v>60</v>
      </c>
      <c r="I16" s="62">
        <v>4684820</v>
      </c>
      <c r="J16" s="62">
        <v>4684820</v>
      </c>
      <c r="K16" s="62">
        <v>1317169.12</v>
      </c>
      <c r="L16" s="74">
        <f>2999+39516</f>
        <v>42515</v>
      </c>
      <c r="M16" s="59">
        <f>3332+43907</f>
        <v>47239</v>
      </c>
      <c r="N16" s="59">
        <f>1050+14635</f>
        <v>15685</v>
      </c>
      <c r="O16" s="63" t="s">
        <v>84</v>
      </c>
    </row>
    <row r="17" spans="1:15" s="53" customFormat="1" ht="39" customHeight="1">
      <c r="A17" s="43">
        <f t="shared" si="0"/>
        <v>6</v>
      </c>
      <c r="B17" s="31" t="s">
        <v>54</v>
      </c>
      <c r="C17" s="31" t="s">
        <v>77</v>
      </c>
      <c r="D17" s="31" t="s">
        <v>56</v>
      </c>
      <c r="E17" s="31" t="s">
        <v>55</v>
      </c>
      <c r="F17" s="31" t="s">
        <v>70</v>
      </c>
      <c r="G17" s="57"/>
      <c r="H17" s="31" t="s">
        <v>85</v>
      </c>
      <c r="I17" s="62">
        <v>1270138</v>
      </c>
      <c r="J17" s="62">
        <v>1270138</v>
      </c>
      <c r="K17" s="62">
        <v>360151.1</v>
      </c>
      <c r="L17" s="74">
        <v>17159</v>
      </c>
      <c r="M17" s="59">
        <v>19065</v>
      </c>
      <c r="N17" s="59">
        <v>6353</v>
      </c>
      <c r="O17" s="63" t="s">
        <v>86</v>
      </c>
    </row>
    <row r="18" spans="1:15" s="2" customFormat="1" ht="12" customHeight="1">
      <c r="A18" s="43">
        <f t="shared" si="0"/>
        <v>7</v>
      </c>
      <c r="B18" s="31" t="s">
        <v>54</v>
      </c>
      <c r="C18" s="31" t="s">
        <v>77</v>
      </c>
      <c r="D18" s="31" t="s">
        <v>56</v>
      </c>
      <c r="E18" s="31" t="s">
        <v>55</v>
      </c>
      <c r="F18" s="31" t="s">
        <v>70</v>
      </c>
      <c r="G18" s="57"/>
      <c r="H18" s="31" t="s">
        <v>87</v>
      </c>
      <c r="I18" s="62">
        <v>844096</v>
      </c>
      <c r="J18" s="62">
        <v>844096</v>
      </c>
      <c r="K18" s="62">
        <v>238046.95</v>
      </c>
      <c r="L18" s="74">
        <v>79159</v>
      </c>
      <c r="M18" s="59">
        <v>87954</v>
      </c>
      <c r="N18" s="59">
        <v>29317</v>
      </c>
      <c r="O18" s="63" t="s">
        <v>88</v>
      </c>
    </row>
    <row r="19" spans="1:15" s="2" customFormat="1" ht="12.75" customHeight="1">
      <c r="A19" s="43">
        <f t="shared" si="0"/>
        <v>8</v>
      </c>
      <c r="B19" s="31" t="s">
        <v>54</v>
      </c>
      <c r="C19" s="31" t="s">
        <v>77</v>
      </c>
      <c r="D19" s="31" t="s">
        <v>56</v>
      </c>
      <c r="E19" s="31" t="s">
        <v>55</v>
      </c>
      <c r="F19" s="31" t="s">
        <v>70</v>
      </c>
      <c r="G19" s="57"/>
      <c r="H19" s="31" t="s">
        <v>89</v>
      </c>
      <c r="I19" s="62">
        <v>5503684</v>
      </c>
      <c r="J19" s="62">
        <v>5503684</v>
      </c>
      <c r="K19" s="62">
        <v>1694093.65</v>
      </c>
      <c r="L19" s="75">
        <v>33300</v>
      </c>
      <c r="M19" s="47">
        <v>37000</v>
      </c>
      <c r="N19" s="47">
        <v>8532</v>
      </c>
      <c r="O19" s="63" t="s">
        <v>90</v>
      </c>
    </row>
    <row r="20" spans="1:15" s="2" customFormat="1" ht="15.75" customHeight="1">
      <c r="A20" s="43">
        <f t="shared" si="0"/>
        <v>9</v>
      </c>
      <c r="B20" s="31" t="s">
        <v>54</v>
      </c>
      <c r="C20" s="31" t="s">
        <v>77</v>
      </c>
      <c r="D20" s="31" t="s">
        <v>56</v>
      </c>
      <c r="E20" s="31" t="s">
        <v>55</v>
      </c>
      <c r="F20" s="31" t="s">
        <v>70</v>
      </c>
      <c r="G20" s="31"/>
      <c r="H20" s="31" t="s">
        <v>91</v>
      </c>
      <c r="I20" s="62">
        <v>650283</v>
      </c>
      <c r="J20" s="62">
        <v>650283</v>
      </c>
      <c r="K20" s="62">
        <v>193845.8</v>
      </c>
      <c r="L20" s="72">
        <v>52658</v>
      </c>
      <c r="M20" s="66">
        <v>58509</v>
      </c>
      <c r="N20" s="66">
        <v>19503</v>
      </c>
      <c r="O20" s="63" t="s">
        <v>92</v>
      </c>
    </row>
    <row r="21" spans="1:15" s="2" customFormat="1" ht="32.25" customHeight="1">
      <c r="A21" s="43">
        <f t="shared" si="0"/>
        <v>10</v>
      </c>
      <c r="B21" s="31" t="s">
        <v>54</v>
      </c>
      <c r="C21" s="31" t="s">
        <v>77</v>
      </c>
      <c r="D21" s="31" t="s">
        <v>56</v>
      </c>
      <c r="E21" s="31" t="s">
        <v>55</v>
      </c>
      <c r="F21" s="31" t="s">
        <v>70</v>
      </c>
      <c r="G21" s="31"/>
      <c r="H21" s="31" t="s">
        <v>93</v>
      </c>
      <c r="I21" s="62">
        <v>484762</v>
      </c>
      <c r="J21" s="62">
        <v>484762</v>
      </c>
      <c r="K21" s="62">
        <v>118309.74</v>
      </c>
      <c r="L21" s="72">
        <v>18215</v>
      </c>
      <c r="M21" s="66">
        <v>20239</v>
      </c>
      <c r="N21" s="66">
        <v>6747</v>
      </c>
      <c r="O21" s="63" t="s">
        <v>94</v>
      </c>
    </row>
    <row r="22" spans="1:15" s="2" customFormat="1" ht="63.75" customHeight="1">
      <c r="A22" s="43">
        <f t="shared" si="0"/>
        <v>11</v>
      </c>
      <c r="B22" s="31" t="s">
        <v>54</v>
      </c>
      <c r="C22" s="31" t="s">
        <v>77</v>
      </c>
      <c r="D22" s="31" t="s">
        <v>56</v>
      </c>
      <c r="E22" s="31" t="s">
        <v>55</v>
      </c>
      <c r="F22" s="31" t="s">
        <v>70</v>
      </c>
      <c r="G22" s="64"/>
      <c r="H22" s="31" t="s">
        <v>81</v>
      </c>
      <c r="I22" s="62">
        <v>10033011</v>
      </c>
      <c r="J22" s="62">
        <v>10042386</v>
      </c>
      <c r="K22" s="62">
        <v>2848280.11</v>
      </c>
      <c r="L22" s="76">
        <v>11664</v>
      </c>
      <c r="M22" s="47">
        <v>12960</v>
      </c>
      <c r="N22" s="47">
        <v>3793</v>
      </c>
      <c r="O22" s="63" t="s">
        <v>95</v>
      </c>
    </row>
    <row r="23" spans="1:15" s="52" customFormat="1" ht="22.5" customHeight="1">
      <c r="A23" s="43">
        <f t="shared" si="0"/>
        <v>12</v>
      </c>
      <c r="B23" s="31" t="s">
        <v>66</v>
      </c>
      <c r="C23" s="31" t="s">
        <v>66</v>
      </c>
      <c r="D23" s="31" t="s">
        <v>66</v>
      </c>
      <c r="E23" s="31" t="s">
        <v>66</v>
      </c>
      <c r="F23" s="31" t="s">
        <v>66</v>
      </c>
      <c r="G23" s="64"/>
      <c r="H23" s="31" t="s">
        <v>66</v>
      </c>
      <c r="I23" s="62"/>
      <c r="J23" s="62"/>
      <c r="K23" s="62"/>
      <c r="L23" s="76">
        <v>33075</v>
      </c>
      <c r="M23" s="47">
        <v>36750</v>
      </c>
      <c r="N23" s="47">
        <v>14594</v>
      </c>
      <c r="O23" s="63" t="s">
        <v>96</v>
      </c>
    </row>
    <row r="24" spans="1:15" s="52" customFormat="1" ht="22.5" customHeight="1">
      <c r="A24" s="43">
        <f t="shared" si="0"/>
        <v>13</v>
      </c>
      <c r="B24" s="31" t="s">
        <v>54</v>
      </c>
      <c r="C24" s="31" t="s">
        <v>77</v>
      </c>
      <c r="D24" s="31" t="s">
        <v>56</v>
      </c>
      <c r="E24" s="31" t="s">
        <v>55</v>
      </c>
      <c r="F24" s="31" t="s">
        <v>70</v>
      </c>
      <c r="G24" s="3"/>
      <c r="H24" s="69">
        <v>1704</v>
      </c>
      <c r="I24" s="62">
        <v>1665294</v>
      </c>
      <c r="J24" s="62">
        <v>1665294</v>
      </c>
      <c r="K24" s="62">
        <v>404442.69</v>
      </c>
      <c r="L24" s="76">
        <v>3461</v>
      </c>
      <c r="M24" s="47">
        <v>3845</v>
      </c>
      <c r="N24" s="47">
        <v>997</v>
      </c>
      <c r="O24" s="70" t="s">
        <v>97</v>
      </c>
    </row>
    <row r="25" spans="1:15" s="52" customFormat="1" ht="22.5" customHeight="1">
      <c r="A25" s="43">
        <f t="shared" si="0"/>
        <v>14</v>
      </c>
      <c r="B25" s="31" t="s">
        <v>54</v>
      </c>
      <c r="C25" s="31" t="s">
        <v>77</v>
      </c>
      <c r="D25" s="31" t="s">
        <v>56</v>
      </c>
      <c r="E25" s="31" t="s">
        <v>55</v>
      </c>
      <c r="F25" s="31" t="s">
        <v>70</v>
      </c>
      <c r="G25" s="31"/>
      <c r="H25" s="31" t="s">
        <v>98</v>
      </c>
      <c r="I25" s="62">
        <v>549116</v>
      </c>
      <c r="J25" s="62">
        <v>549116</v>
      </c>
      <c r="K25" s="62">
        <v>121120.7</v>
      </c>
      <c r="L25" s="72">
        <v>3561</v>
      </c>
      <c r="M25" s="66">
        <v>3956</v>
      </c>
      <c r="N25" s="66">
        <v>1318</v>
      </c>
      <c r="O25" s="63" t="s">
        <v>99</v>
      </c>
    </row>
    <row r="26" spans="1:15" s="52" customFormat="1" ht="22.5" customHeight="1">
      <c r="A26" s="43">
        <f t="shared" si="0"/>
        <v>15</v>
      </c>
      <c r="B26" s="31" t="s">
        <v>54</v>
      </c>
      <c r="C26" s="31" t="s">
        <v>77</v>
      </c>
      <c r="D26" s="31" t="s">
        <v>56</v>
      </c>
      <c r="E26" s="31" t="s">
        <v>55</v>
      </c>
      <c r="F26" s="31" t="s">
        <v>70</v>
      </c>
      <c r="G26" s="31"/>
      <c r="H26" s="31" t="s">
        <v>100</v>
      </c>
      <c r="I26" s="62">
        <v>2045304</v>
      </c>
      <c r="J26" s="62">
        <v>2045304</v>
      </c>
      <c r="K26" s="62">
        <v>599140.18</v>
      </c>
      <c r="L26" s="72">
        <v>39516</v>
      </c>
      <c r="M26" s="66">
        <v>43907</v>
      </c>
      <c r="N26" s="66">
        <v>14092</v>
      </c>
      <c r="O26" s="71" t="s">
        <v>101</v>
      </c>
    </row>
    <row r="27" spans="1:15" s="52" customFormat="1" ht="22.5" customHeight="1">
      <c r="A27" s="43">
        <f t="shared" si="0"/>
        <v>16</v>
      </c>
      <c r="B27" s="31" t="s">
        <v>54</v>
      </c>
      <c r="C27" s="31" t="s">
        <v>77</v>
      </c>
      <c r="D27" s="31" t="s">
        <v>56</v>
      </c>
      <c r="E27" s="31" t="s">
        <v>55</v>
      </c>
      <c r="F27" s="31" t="s">
        <v>57</v>
      </c>
      <c r="G27" s="31"/>
      <c r="H27" s="31" t="s">
        <v>60</v>
      </c>
      <c r="I27" s="62">
        <v>8395958</v>
      </c>
      <c r="J27" s="62">
        <v>8370675</v>
      </c>
      <c r="K27" s="62">
        <v>2039525.91</v>
      </c>
      <c r="L27" s="72">
        <f>76500+34299+45000</f>
        <v>155799</v>
      </c>
      <c r="M27" s="66">
        <f>85000+38110+50000</f>
        <v>173110</v>
      </c>
      <c r="N27" s="66">
        <f>17123+16400+13133</f>
        <v>46656</v>
      </c>
      <c r="O27" s="63" t="s">
        <v>102</v>
      </c>
    </row>
    <row r="28" spans="1:15" s="52" customFormat="1" ht="22.5" customHeight="1">
      <c r="A28" s="43">
        <f t="shared" si="0"/>
        <v>17</v>
      </c>
      <c r="B28" s="31" t="s">
        <v>66</v>
      </c>
      <c r="C28" s="31" t="s">
        <v>103</v>
      </c>
      <c r="D28" s="31" t="s">
        <v>66</v>
      </c>
      <c r="E28" s="31" t="s">
        <v>66</v>
      </c>
      <c r="F28" s="31" t="s">
        <v>66</v>
      </c>
      <c r="G28" s="31"/>
      <c r="H28" s="31" t="s">
        <v>66</v>
      </c>
      <c r="I28" s="62"/>
      <c r="J28" s="62"/>
      <c r="K28" s="62"/>
      <c r="L28" s="72">
        <v>16686</v>
      </c>
      <c r="M28" s="66">
        <v>18540</v>
      </c>
      <c r="N28" s="66">
        <v>3310</v>
      </c>
      <c r="O28" s="63" t="s">
        <v>104</v>
      </c>
    </row>
    <row r="29" spans="1:15" s="52" customFormat="1" ht="22.5" customHeight="1">
      <c r="A29" s="43">
        <f t="shared" si="0"/>
        <v>18</v>
      </c>
      <c r="B29" s="31" t="s">
        <v>66</v>
      </c>
      <c r="C29" s="31" t="s">
        <v>66</v>
      </c>
      <c r="D29" s="31" t="s">
        <v>66</v>
      </c>
      <c r="E29" s="31" t="s">
        <v>66</v>
      </c>
      <c r="F29" s="31" t="s">
        <v>66</v>
      </c>
      <c r="G29" s="31"/>
      <c r="H29" s="31" t="s">
        <v>66</v>
      </c>
      <c r="I29" s="62"/>
      <c r="J29" s="62"/>
      <c r="K29" s="62"/>
      <c r="L29" s="72">
        <v>83161</v>
      </c>
      <c r="M29" s="66">
        <v>92401</v>
      </c>
      <c r="N29" s="66">
        <v>19638</v>
      </c>
      <c r="O29" s="63" t="s">
        <v>105</v>
      </c>
    </row>
    <row r="30" spans="1:15" s="52" customFormat="1" ht="22.5" customHeight="1">
      <c r="A30" s="43">
        <f aca="true" t="shared" si="1" ref="A30:A42">+A29+1</f>
        <v>19</v>
      </c>
      <c r="B30" s="31" t="s">
        <v>54</v>
      </c>
      <c r="C30" s="31" t="s">
        <v>77</v>
      </c>
      <c r="D30" s="31" t="s">
        <v>56</v>
      </c>
      <c r="E30" s="31" t="s">
        <v>55</v>
      </c>
      <c r="F30" s="31" t="s">
        <v>57</v>
      </c>
      <c r="G30" s="31"/>
      <c r="H30" s="31" t="s">
        <v>106</v>
      </c>
      <c r="I30" s="62">
        <v>1314619</v>
      </c>
      <c r="J30" s="62">
        <v>1314619</v>
      </c>
      <c r="K30" s="62">
        <v>241637.81</v>
      </c>
      <c r="L30" s="72">
        <f>7315+19005+16200+7315</f>
        <v>49835</v>
      </c>
      <c r="M30" s="66">
        <f>8128+21116+18000+8128</f>
        <v>55372</v>
      </c>
      <c r="N30" s="66">
        <f>1860+4214+5651+1513</f>
        <v>13238</v>
      </c>
      <c r="O30" s="63" t="s">
        <v>107</v>
      </c>
    </row>
    <row r="31" spans="1:15" s="52" customFormat="1" ht="22.5" customHeight="1">
      <c r="A31" s="43">
        <f t="shared" si="1"/>
        <v>20</v>
      </c>
      <c r="B31" s="31" t="s">
        <v>54</v>
      </c>
      <c r="C31" s="31" t="s">
        <v>77</v>
      </c>
      <c r="D31" s="31" t="s">
        <v>56</v>
      </c>
      <c r="E31" s="31" t="s">
        <v>55</v>
      </c>
      <c r="F31" s="31" t="s">
        <v>57</v>
      </c>
      <c r="G31" s="31"/>
      <c r="H31" s="31" t="s">
        <v>108</v>
      </c>
      <c r="I31" s="62">
        <v>225226</v>
      </c>
      <c r="J31" s="62">
        <v>225226</v>
      </c>
      <c r="K31" s="62">
        <v>34333.01</v>
      </c>
      <c r="L31" s="72">
        <v>2453</v>
      </c>
      <c r="M31" s="66">
        <v>2725</v>
      </c>
      <c r="N31" s="66">
        <v>1143</v>
      </c>
      <c r="O31" s="63" t="s">
        <v>109</v>
      </c>
    </row>
    <row r="32" spans="1:15" s="52" customFormat="1" ht="22.5" customHeight="1">
      <c r="A32" s="43">
        <f t="shared" si="1"/>
        <v>21</v>
      </c>
      <c r="B32" s="31" t="s">
        <v>54</v>
      </c>
      <c r="C32" s="31" t="s">
        <v>77</v>
      </c>
      <c r="D32" s="31" t="s">
        <v>56</v>
      </c>
      <c r="E32" s="31" t="s">
        <v>55</v>
      </c>
      <c r="F32" s="31" t="s">
        <v>57</v>
      </c>
      <c r="G32" s="31"/>
      <c r="H32" s="31" t="s">
        <v>110</v>
      </c>
      <c r="I32" s="62">
        <v>179543</v>
      </c>
      <c r="J32" s="62">
        <v>179543</v>
      </c>
      <c r="K32" s="62">
        <v>17641.9</v>
      </c>
      <c r="L32" s="72">
        <v>2182</v>
      </c>
      <c r="M32" s="66">
        <v>2424</v>
      </c>
      <c r="N32" s="66">
        <v>302</v>
      </c>
      <c r="O32" s="63" t="s">
        <v>111</v>
      </c>
    </row>
    <row r="33" spans="1:15" s="52" customFormat="1" ht="22.5" customHeight="1">
      <c r="A33" s="43">
        <f t="shared" si="1"/>
        <v>22</v>
      </c>
      <c r="B33" s="31" t="s">
        <v>54</v>
      </c>
      <c r="C33" s="31" t="s">
        <v>77</v>
      </c>
      <c r="D33" s="31" t="s">
        <v>56</v>
      </c>
      <c r="E33" s="31" t="s">
        <v>55</v>
      </c>
      <c r="F33" s="31" t="s">
        <v>57</v>
      </c>
      <c r="G33" s="31"/>
      <c r="H33" s="31" t="s">
        <v>93</v>
      </c>
      <c r="I33" s="62">
        <v>120974</v>
      </c>
      <c r="J33" s="62">
        <v>120974</v>
      </c>
      <c r="K33" s="62">
        <v>36675.4</v>
      </c>
      <c r="L33" s="72"/>
      <c r="M33" s="66"/>
      <c r="N33" s="66"/>
      <c r="O33" s="70" t="s">
        <v>112</v>
      </c>
    </row>
    <row r="34" spans="1:15" s="52" customFormat="1" ht="22.5" customHeight="1">
      <c r="A34" s="43">
        <f t="shared" si="1"/>
        <v>23</v>
      </c>
      <c r="B34" s="31" t="s">
        <v>54</v>
      </c>
      <c r="C34" s="31" t="s">
        <v>77</v>
      </c>
      <c r="D34" s="31" t="s">
        <v>56</v>
      </c>
      <c r="E34" s="31" t="s">
        <v>55</v>
      </c>
      <c r="F34" s="31" t="s">
        <v>57</v>
      </c>
      <c r="G34" s="31"/>
      <c r="H34" s="31" t="s">
        <v>113</v>
      </c>
      <c r="I34" s="62">
        <v>67624</v>
      </c>
      <c r="J34" s="62">
        <v>67624</v>
      </c>
      <c r="K34" s="62">
        <v>7099</v>
      </c>
      <c r="L34" s="72"/>
      <c r="M34" s="66"/>
      <c r="N34" s="66"/>
      <c r="O34" s="70" t="s">
        <v>114</v>
      </c>
    </row>
    <row r="35" spans="1:15" s="52" customFormat="1" ht="22.5" customHeight="1">
      <c r="A35" s="43">
        <f t="shared" si="1"/>
        <v>24</v>
      </c>
      <c r="B35" s="31" t="s">
        <v>54</v>
      </c>
      <c r="C35" s="31" t="s">
        <v>77</v>
      </c>
      <c r="D35" s="31" t="s">
        <v>56</v>
      </c>
      <c r="E35" s="31" t="s">
        <v>55</v>
      </c>
      <c r="F35" s="31" t="s">
        <v>57</v>
      </c>
      <c r="G35" s="31"/>
      <c r="H35" s="31" t="s">
        <v>81</v>
      </c>
      <c r="I35" s="62">
        <v>332167</v>
      </c>
      <c r="J35" s="62">
        <v>332167</v>
      </c>
      <c r="K35" s="62">
        <v>103038.36</v>
      </c>
      <c r="L35" s="72">
        <v>2835</v>
      </c>
      <c r="M35" s="66">
        <v>3150</v>
      </c>
      <c r="N35" s="66">
        <v>988</v>
      </c>
      <c r="O35" s="70" t="s">
        <v>115</v>
      </c>
    </row>
    <row r="36" spans="1:15" s="52" customFormat="1" ht="22.5" customHeight="1">
      <c r="A36" s="43">
        <f t="shared" si="1"/>
        <v>25</v>
      </c>
      <c r="B36" s="31" t="s">
        <v>54</v>
      </c>
      <c r="C36" s="31" t="s">
        <v>77</v>
      </c>
      <c r="D36" s="31" t="s">
        <v>56</v>
      </c>
      <c r="E36" s="31" t="s">
        <v>55</v>
      </c>
      <c r="F36" s="31" t="s">
        <v>57</v>
      </c>
      <c r="G36" s="31"/>
      <c r="H36" s="31" t="s">
        <v>82</v>
      </c>
      <c r="I36" s="62">
        <v>350574</v>
      </c>
      <c r="J36" s="62">
        <v>350574</v>
      </c>
      <c r="K36" s="62">
        <v>72496.2</v>
      </c>
      <c r="L36" s="72">
        <v>2718</v>
      </c>
      <c r="M36" s="66">
        <v>3020</v>
      </c>
      <c r="N36" s="66">
        <v>796</v>
      </c>
      <c r="O36" s="63" t="s">
        <v>116</v>
      </c>
    </row>
    <row r="37" spans="1:15" s="52" customFormat="1" ht="22.5" customHeight="1">
      <c r="A37" s="43">
        <f t="shared" si="1"/>
        <v>26</v>
      </c>
      <c r="B37" s="31" t="s">
        <v>54</v>
      </c>
      <c r="C37" s="31" t="s">
        <v>77</v>
      </c>
      <c r="D37" s="31" t="s">
        <v>56</v>
      </c>
      <c r="E37" s="31" t="s">
        <v>55</v>
      </c>
      <c r="F37" s="31" t="s">
        <v>59</v>
      </c>
      <c r="G37" s="31"/>
      <c r="H37" s="31" t="s">
        <v>60</v>
      </c>
      <c r="I37" s="62">
        <v>717224</v>
      </c>
      <c r="J37" s="62">
        <v>712875</v>
      </c>
      <c r="K37" s="62">
        <v>148873.63</v>
      </c>
      <c r="L37" s="72">
        <v>4502</v>
      </c>
      <c r="M37" s="66">
        <v>1005</v>
      </c>
      <c r="N37" s="66">
        <v>345</v>
      </c>
      <c r="O37" s="63" t="s">
        <v>117</v>
      </c>
    </row>
    <row r="38" spans="1:15" s="52" customFormat="1" ht="22.5" customHeight="1">
      <c r="A38" s="43">
        <f t="shared" si="1"/>
        <v>27</v>
      </c>
      <c r="B38" s="31" t="s">
        <v>54</v>
      </c>
      <c r="C38" s="31" t="s">
        <v>77</v>
      </c>
      <c r="D38" s="31" t="s">
        <v>56</v>
      </c>
      <c r="E38" s="31" t="s">
        <v>55</v>
      </c>
      <c r="F38" s="31" t="s">
        <v>71</v>
      </c>
      <c r="G38" s="65"/>
      <c r="H38" s="31" t="s">
        <v>60</v>
      </c>
      <c r="I38" s="62">
        <v>3952526</v>
      </c>
      <c r="J38" s="62">
        <v>4257142</v>
      </c>
      <c r="K38" s="62">
        <v>1198221.82</v>
      </c>
      <c r="L38" s="72">
        <f>17958+17958+36800+20976</f>
        <v>93692</v>
      </c>
      <c r="M38" s="66">
        <f>19520+29520+40000+22800</f>
        <v>111840</v>
      </c>
      <c r="N38" s="66">
        <f>3712+773+7105+7183</f>
        <v>18773</v>
      </c>
      <c r="O38" s="63" t="s">
        <v>118</v>
      </c>
    </row>
    <row r="39" spans="1:15" s="52" customFormat="1" ht="22.5" customHeight="1">
      <c r="A39" s="43">
        <f t="shared" si="1"/>
        <v>28</v>
      </c>
      <c r="B39" s="31" t="s">
        <v>54</v>
      </c>
      <c r="C39" s="31" t="s">
        <v>77</v>
      </c>
      <c r="D39" s="31" t="s">
        <v>56</v>
      </c>
      <c r="E39" s="31" t="s">
        <v>55</v>
      </c>
      <c r="F39" s="31" t="s">
        <v>64</v>
      </c>
      <c r="G39" s="65"/>
      <c r="H39" s="31" t="s">
        <v>81</v>
      </c>
      <c r="I39" s="62">
        <v>19066924</v>
      </c>
      <c r="J39" s="62">
        <v>19066924</v>
      </c>
      <c r="K39" s="62">
        <v>5500463.4</v>
      </c>
      <c r="L39" s="72">
        <v>210798</v>
      </c>
      <c r="M39" s="66">
        <v>208000</v>
      </c>
      <c r="N39" s="66">
        <v>64100</v>
      </c>
      <c r="O39" s="63" t="s">
        <v>119</v>
      </c>
    </row>
    <row r="40" spans="1:15" s="52" customFormat="1" ht="22.5" customHeight="1">
      <c r="A40" s="43">
        <f t="shared" si="1"/>
        <v>29</v>
      </c>
      <c r="B40" s="31" t="s">
        <v>54</v>
      </c>
      <c r="C40" s="31" t="s">
        <v>77</v>
      </c>
      <c r="D40" s="31" t="s">
        <v>56</v>
      </c>
      <c r="E40" s="31" t="s">
        <v>55</v>
      </c>
      <c r="F40" s="31" t="s">
        <v>120</v>
      </c>
      <c r="G40" s="65"/>
      <c r="H40" s="31" t="s">
        <v>60</v>
      </c>
      <c r="I40" s="62">
        <v>7857141</v>
      </c>
      <c r="J40" s="62">
        <v>7928546</v>
      </c>
      <c r="K40" s="62">
        <v>2373861.86</v>
      </c>
      <c r="L40" s="72">
        <v>1763</v>
      </c>
      <c r="M40" s="66">
        <v>2875</v>
      </c>
      <c r="N40" s="73">
        <v>828</v>
      </c>
      <c r="O40" s="63" t="s">
        <v>121</v>
      </c>
    </row>
    <row r="41" spans="1:15" s="52" customFormat="1" ht="22.5" customHeight="1">
      <c r="A41" s="43">
        <f t="shared" si="1"/>
        <v>30</v>
      </c>
      <c r="B41" s="31" t="s">
        <v>54</v>
      </c>
      <c r="C41" s="31" t="s">
        <v>77</v>
      </c>
      <c r="D41" s="31" t="s">
        <v>56</v>
      </c>
      <c r="E41" s="31" t="s">
        <v>55</v>
      </c>
      <c r="F41" s="31" t="s">
        <v>122</v>
      </c>
      <c r="G41" s="31"/>
      <c r="H41" s="31" t="s">
        <v>81</v>
      </c>
      <c r="I41" s="62">
        <v>9490034</v>
      </c>
      <c r="J41" s="62">
        <v>9511874</v>
      </c>
      <c r="K41" s="62">
        <v>2883312.48</v>
      </c>
      <c r="L41" s="76">
        <v>1735</v>
      </c>
      <c r="M41" s="47">
        <v>1120</v>
      </c>
      <c r="N41" s="47">
        <v>363</v>
      </c>
      <c r="O41" s="63" t="s">
        <v>123</v>
      </c>
    </row>
    <row r="42" spans="1:15" s="52" customFormat="1" ht="22.5" customHeight="1">
      <c r="A42" s="43">
        <f t="shared" si="1"/>
        <v>31</v>
      </c>
      <c r="B42" s="31" t="s">
        <v>54</v>
      </c>
      <c r="C42" s="31" t="s">
        <v>124</v>
      </c>
      <c r="D42" s="31" t="s">
        <v>56</v>
      </c>
      <c r="E42" s="31" t="s">
        <v>55</v>
      </c>
      <c r="F42" s="31" t="s">
        <v>58</v>
      </c>
      <c r="G42" s="31"/>
      <c r="H42" s="31" t="s">
        <v>60</v>
      </c>
      <c r="I42" s="62">
        <v>7982500</v>
      </c>
      <c r="J42" s="62">
        <v>7982500</v>
      </c>
      <c r="K42" s="62">
        <v>4678720.27</v>
      </c>
      <c r="L42" s="47">
        <v>1</v>
      </c>
      <c r="M42" s="47">
        <v>1</v>
      </c>
      <c r="N42" s="47">
        <v>0</v>
      </c>
      <c r="O42" s="117" t="s">
        <v>125</v>
      </c>
    </row>
    <row r="43" spans="1:15" s="52" customFormat="1" ht="22.5" customHeight="1">
      <c r="A43" s="43">
        <v>32</v>
      </c>
      <c r="B43" s="108" t="s">
        <v>54</v>
      </c>
      <c r="C43" s="108" t="s">
        <v>126</v>
      </c>
      <c r="D43" s="108" t="s">
        <v>56</v>
      </c>
      <c r="E43" s="108" t="s">
        <v>55</v>
      </c>
      <c r="F43" s="108" t="s">
        <v>58</v>
      </c>
      <c r="G43" s="108" t="s">
        <v>55</v>
      </c>
      <c r="H43" s="108" t="s">
        <v>60</v>
      </c>
      <c r="I43" s="118">
        <v>43221554</v>
      </c>
      <c r="J43" s="118">
        <v>43221554</v>
      </c>
      <c r="K43" s="118">
        <v>1345036.6</v>
      </c>
      <c r="L43" s="119">
        <v>885296</v>
      </c>
      <c r="M43" s="119">
        <v>569671</v>
      </c>
      <c r="N43" s="119">
        <v>78640</v>
      </c>
      <c r="O43" s="120" t="s">
        <v>127</v>
      </c>
    </row>
    <row r="44" spans="1:15" s="52" customFormat="1" ht="22.5" customHeight="1">
      <c r="A44" s="43">
        <v>33</v>
      </c>
      <c r="B44" s="108" t="s">
        <v>54</v>
      </c>
      <c r="C44" s="108" t="s">
        <v>126</v>
      </c>
      <c r="D44" s="108" t="s">
        <v>56</v>
      </c>
      <c r="E44" s="108" t="s">
        <v>55</v>
      </c>
      <c r="F44" s="108" t="s">
        <v>57</v>
      </c>
      <c r="G44" s="108" t="s">
        <v>55</v>
      </c>
      <c r="H44" s="108" t="s">
        <v>60</v>
      </c>
      <c r="I44" s="118">
        <v>1625334</v>
      </c>
      <c r="J44" s="118">
        <v>1625334</v>
      </c>
      <c r="K44" s="118">
        <v>0</v>
      </c>
      <c r="L44" s="119">
        <v>28800</v>
      </c>
      <c r="M44" s="119">
        <v>28800</v>
      </c>
      <c r="N44" s="119">
        <v>9602</v>
      </c>
      <c r="O44" s="120" t="s">
        <v>128</v>
      </c>
    </row>
    <row r="45" spans="1:15" s="52" customFormat="1" ht="22.5" customHeight="1">
      <c r="A45" s="43">
        <v>34</v>
      </c>
      <c r="B45" s="108" t="s">
        <v>54</v>
      </c>
      <c r="C45" s="108" t="s">
        <v>126</v>
      </c>
      <c r="D45" s="108" t="s">
        <v>56</v>
      </c>
      <c r="E45" s="108" t="s">
        <v>55</v>
      </c>
      <c r="F45" s="108" t="s">
        <v>59</v>
      </c>
      <c r="G45" s="108" t="s">
        <v>55</v>
      </c>
      <c r="H45" s="108" t="s">
        <v>60</v>
      </c>
      <c r="I45" s="118">
        <v>5604067</v>
      </c>
      <c r="J45" s="118">
        <v>5604067</v>
      </c>
      <c r="K45" s="118">
        <v>39939</v>
      </c>
      <c r="L45" s="119">
        <v>42200</v>
      </c>
      <c r="M45" s="119">
        <v>51250</v>
      </c>
      <c r="N45" s="119">
        <v>5310</v>
      </c>
      <c r="O45" s="120" t="s">
        <v>129</v>
      </c>
    </row>
    <row r="46" spans="1:15" s="52" customFormat="1" ht="22.5" customHeight="1">
      <c r="A46" s="43">
        <v>35</v>
      </c>
      <c r="B46" s="108" t="s">
        <v>54</v>
      </c>
      <c r="C46" s="108" t="s">
        <v>126</v>
      </c>
      <c r="D46" s="108" t="s">
        <v>56</v>
      </c>
      <c r="E46" s="108" t="s">
        <v>55</v>
      </c>
      <c r="F46" s="108" t="s">
        <v>71</v>
      </c>
      <c r="G46" s="108" t="s">
        <v>55</v>
      </c>
      <c r="H46" s="108" t="s">
        <v>60</v>
      </c>
      <c r="I46" s="118">
        <v>33315746</v>
      </c>
      <c r="J46" s="121">
        <v>33315746</v>
      </c>
      <c r="K46" s="118">
        <v>0</v>
      </c>
      <c r="L46" s="119">
        <v>333466</v>
      </c>
      <c r="M46" s="119">
        <v>217396</v>
      </c>
      <c r="N46" s="119">
        <v>1010</v>
      </c>
      <c r="O46" s="120" t="s">
        <v>130</v>
      </c>
    </row>
    <row r="47" spans="1:15" s="52" customFormat="1" ht="22.5" customHeight="1">
      <c r="A47" s="43">
        <v>36</v>
      </c>
      <c r="B47" s="108" t="s">
        <v>54</v>
      </c>
      <c r="C47" s="108" t="s">
        <v>53</v>
      </c>
      <c r="D47" s="108" t="s">
        <v>56</v>
      </c>
      <c r="E47" s="108" t="s">
        <v>55</v>
      </c>
      <c r="F47" s="108" t="s">
        <v>58</v>
      </c>
      <c r="G47" s="108" t="s">
        <v>55</v>
      </c>
      <c r="H47" s="108" t="s">
        <v>60</v>
      </c>
      <c r="I47" s="122">
        <v>4047185</v>
      </c>
      <c r="J47" s="122">
        <v>3908609</v>
      </c>
      <c r="K47" s="122">
        <v>992995.64</v>
      </c>
      <c r="L47" s="47">
        <v>7635</v>
      </c>
      <c r="M47" s="47">
        <v>7028</v>
      </c>
      <c r="N47" s="47">
        <v>1905</v>
      </c>
      <c r="O47" s="120" t="s">
        <v>67</v>
      </c>
    </row>
    <row r="48" spans="1:15" s="52" customFormat="1" ht="22.5" customHeight="1">
      <c r="A48" s="43">
        <v>37</v>
      </c>
      <c r="B48" s="108" t="s">
        <v>54</v>
      </c>
      <c r="C48" s="108" t="s">
        <v>53</v>
      </c>
      <c r="D48" s="108" t="s">
        <v>56</v>
      </c>
      <c r="E48" s="108" t="s">
        <v>55</v>
      </c>
      <c r="F48" s="108" t="s">
        <v>70</v>
      </c>
      <c r="G48" s="108" t="s">
        <v>55</v>
      </c>
      <c r="H48" s="108" t="s">
        <v>60</v>
      </c>
      <c r="I48" s="122">
        <v>1157365</v>
      </c>
      <c r="J48" s="122">
        <v>1297506</v>
      </c>
      <c r="K48" s="122">
        <v>319414.65</v>
      </c>
      <c r="L48" s="47">
        <v>1585</v>
      </c>
      <c r="M48" s="47">
        <v>1815</v>
      </c>
      <c r="N48" s="47">
        <v>95</v>
      </c>
      <c r="O48" s="120" t="s">
        <v>131</v>
      </c>
    </row>
    <row r="49" spans="1:15" s="52" customFormat="1" ht="22.5" customHeight="1">
      <c r="A49" s="43">
        <v>38</v>
      </c>
      <c r="B49" s="108" t="s">
        <v>54</v>
      </c>
      <c r="C49" s="108" t="s">
        <v>53</v>
      </c>
      <c r="D49" s="108" t="s">
        <v>56</v>
      </c>
      <c r="E49" s="108" t="s">
        <v>55</v>
      </c>
      <c r="F49" s="108" t="s">
        <v>57</v>
      </c>
      <c r="G49" s="108" t="s">
        <v>55</v>
      </c>
      <c r="H49" s="108" t="s">
        <v>60</v>
      </c>
      <c r="I49" s="122">
        <v>1010059</v>
      </c>
      <c r="J49" s="122">
        <v>1455832</v>
      </c>
      <c r="K49" s="122">
        <v>298148.68</v>
      </c>
      <c r="L49" s="51">
        <v>1350</v>
      </c>
      <c r="M49" s="47">
        <v>1730</v>
      </c>
      <c r="N49" s="47">
        <v>750</v>
      </c>
      <c r="O49" s="120" t="s">
        <v>132</v>
      </c>
    </row>
    <row r="50" spans="1:15" s="52" customFormat="1" ht="22.5" customHeight="1">
      <c r="A50" s="43">
        <v>39</v>
      </c>
      <c r="B50" s="108" t="s">
        <v>54</v>
      </c>
      <c r="C50" s="108" t="s">
        <v>53</v>
      </c>
      <c r="D50" s="108" t="s">
        <v>56</v>
      </c>
      <c r="E50" s="108" t="s">
        <v>55</v>
      </c>
      <c r="F50" s="108" t="s">
        <v>59</v>
      </c>
      <c r="G50" s="108" t="s">
        <v>55</v>
      </c>
      <c r="H50" s="108" t="s">
        <v>62</v>
      </c>
      <c r="I50" s="122">
        <v>545429</v>
      </c>
      <c r="J50" s="122">
        <v>658674</v>
      </c>
      <c r="K50" s="122">
        <v>113421.64</v>
      </c>
      <c r="L50" s="47">
        <v>420</v>
      </c>
      <c r="M50" s="47">
        <v>372</v>
      </c>
      <c r="N50" s="47">
        <v>12</v>
      </c>
      <c r="O50" s="120" t="s">
        <v>65</v>
      </c>
    </row>
    <row r="51" spans="1:15" s="52" customFormat="1" ht="22.5" customHeight="1">
      <c r="A51" s="43">
        <v>40</v>
      </c>
      <c r="B51" s="108" t="s">
        <v>54</v>
      </c>
      <c r="C51" s="108" t="s">
        <v>53</v>
      </c>
      <c r="D51" s="108" t="s">
        <v>56</v>
      </c>
      <c r="E51" s="108" t="s">
        <v>55</v>
      </c>
      <c r="F51" s="108" t="s">
        <v>71</v>
      </c>
      <c r="G51" s="108" t="s">
        <v>55</v>
      </c>
      <c r="H51" s="108" t="s">
        <v>60</v>
      </c>
      <c r="I51" s="122">
        <v>2379715</v>
      </c>
      <c r="J51" s="122">
        <v>1338293</v>
      </c>
      <c r="K51" s="122">
        <v>405454.41</v>
      </c>
      <c r="L51" s="47">
        <v>2001</v>
      </c>
      <c r="M51" s="47">
        <v>1624</v>
      </c>
      <c r="N51" s="47">
        <v>350</v>
      </c>
      <c r="O51" s="120" t="s">
        <v>133</v>
      </c>
    </row>
    <row r="52" spans="1:15" s="52" customFormat="1" ht="22.5" customHeight="1">
      <c r="A52" s="43">
        <v>41</v>
      </c>
      <c r="B52" s="108" t="s">
        <v>54</v>
      </c>
      <c r="C52" s="108" t="s">
        <v>53</v>
      </c>
      <c r="D52" s="108" t="s">
        <v>56</v>
      </c>
      <c r="E52" s="108" t="s">
        <v>55</v>
      </c>
      <c r="F52" s="108" t="s">
        <v>64</v>
      </c>
      <c r="G52" s="108" t="s">
        <v>55</v>
      </c>
      <c r="H52" s="108" t="s">
        <v>60</v>
      </c>
      <c r="I52" s="122">
        <v>245410</v>
      </c>
      <c r="J52" s="122">
        <v>290218</v>
      </c>
      <c r="K52" s="122">
        <v>36928</v>
      </c>
      <c r="L52" s="47">
        <v>1337</v>
      </c>
      <c r="M52" s="47">
        <v>515</v>
      </c>
      <c r="N52" s="47">
        <v>0</v>
      </c>
      <c r="O52" s="120" t="s">
        <v>134</v>
      </c>
    </row>
    <row r="53" spans="1:15" s="52" customFormat="1" ht="22.5" customHeight="1">
      <c r="A53" s="11" t="s">
        <v>13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"/>
    </row>
    <row r="54" spans="1:15" s="52" customFormat="1" ht="22.5" customHeight="1" thickBo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"/>
      <c r="N54" s="1"/>
      <c r="O54" s="2"/>
    </row>
    <row r="55" spans="1:15" s="52" customFormat="1" ht="22.5" customHeight="1" thickBot="1">
      <c r="A55" s="83" t="s">
        <v>10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5"/>
    </row>
    <row r="56" spans="1:15" s="52" customFormat="1" ht="22.5" customHeight="1" thickBot="1">
      <c r="A56" s="123" t="s">
        <v>36</v>
      </c>
      <c r="B56" s="124" t="s">
        <v>42</v>
      </c>
      <c r="C56" s="125"/>
      <c r="D56" s="126"/>
      <c r="E56" s="124" t="s">
        <v>37</v>
      </c>
      <c r="F56" s="125"/>
      <c r="G56" s="125"/>
      <c r="H56" s="125"/>
      <c r="I56" s="126"/>
      <c r="J56" s="92" t="s">
        <v>38</v>
      </c>
      <c r="K56" s="104"/>
      <c r="L56" s="104"/>
      <c r="M56" s="104"/>
      <c r="N56" s="104"/>
      <c r="O56" s="105"/>
    </row>
    <row r="57" spans="1:15" s="52" customFormat="1" ht="22.5" customHeight="1">
      <c r="A57" s="106"/>
      <c r="B57" s="38" t="s">
        <v>6</v>
      </c>
      <c r="C57" s="39" t="s">
        <v>7</v>
      </c>
      <c r="D57" s="42" t="s">
        <v>8</v>
      </c>
      <c r="E57" s="4" t="s">
        <v>50</v>
      </c>
      <c r="F57" s="5" t="s">
        <v>51</v>
      </c>
      <c r="G57" s="5" t="s">
        <v>47</v>
      </c>
      <c r="H57" s="5" t="s">
        <v>48</v>
      </c>
      <c r="I57" s="42" t="s">
        <v>8</v>
      </c>
      <c r="J57" s="38" t="s">
        <v>20</v>
      </c>
      <c r="K57" s="39" t="s">
        <v>21</v>
      </c>
      <c r="L57" s="39" t="s">
        <v>22</v>
      </c>
      <c r="M57" s="39" t="s">
        <v>137</v>
      </c>
      <c r="N57" s="39" t="s">
        <v>23</v>
      </c>
      <c r="O57" s="42" t="s">
        <v>8</v>
      </c>
    </row>
    <row r="58" spans="1:15" s="52" customFormat="1" ht="12.75" customHeight="1">
      <c r="A58" s="132">
        <v>1</v>
      </c>
      <c r="B58" s="128" t="s">
        <v>138</v>
      </c>
      <c r="C58" s="128" t="s">
        <v>138</v>
      </c>
      <c r="D58" s="128" t="s">
        <v>138</v>
      </c>
      <c r="E58" s="129">
        <v>0</v>
      </c>
      <c r="F58" s="129">
        <v>0</v>
      </c>
      <c r="G58" s="129">
        <v>0</v>
      </c>
      <c r="H58" s="129">
        <v>0</v>
      </c>
      <c r="I58" s="140">
        <f>SUM(E58:H58)</f>
        <v>0</v>
      </c>
      <c r="J58" s="129">
        <v>0</v>
      </c>
      <c r="K58" s="129"/>
      <c r="L58" s="140"/>
      <c r="M58" s="130"/>
      <c r="N58" s="129">
        <v>0</v>
      </c>
      <c r="O58" s="140">
        <f>SUM(J58:N58)</f>
        <v>0</v>
      </c>
    </row>
    <row r="59" spans="1:15" s="52" customFormat="1" ht="22.5" customHeight="1">
      <c r="A59" s="132">
        <f>+A58+1</f>
        <v>2</v>
      </c>
      <c r="B59" s="128" t="s">
        <v>138</v>
      </c>
      <c r="C59" s="128" t="s">
        <v>138</v>
      </c>
      <c r="D59" s="128" t="s">
        <v>138</v>
      </c>
      <c r="E59" s="129">
        <v>0</v>
      </c>
      <c r="F59" s="129">
        <v>0</v>
      </c>
      <c r="G59" s="129">
        <v>0</v>
      </c>
      <c r="H59" s="129">
        <v>0</v>
      </c>
      <c r="I59" s="140">
        <f>SUM(E59:H59)</f>
        <v>0</v>
      </c>
      <c r="J59" s="129">
        <v>0</v>
      </c>
      <c r="K59" s="129"/>
      <c r="L59" s="140"/>
      <c r="M59" s="130"/>
      <c r="N59" s="129">
        <v>0</v>
      </c>
      <c r="O59" s="140">
        <f>SUM(J59:N59)</f>
        <v>0</v>
      </c>
    </row>
    <row r="60" spans="1:15" s="52" customFormat="1" ht="22.5" customHeight="1">
      <c r="A60" s="132">
        <f aca="true" t="shared" si="2" ref="A60:A72">+A59+1</f>
        <v>3</v>
      </c>
      <c r="B60" s="128" t="s">
        <v>138</v>
      </c>
      <c r="C60" s="128" t="s">
        <v>138</v>
      </c>
      <c r="D60" s="128" t="s">
        <v>138</v>
      </c>
      <c r="E60" s="129">
        <v>0</v>
      </c>
      <c r="F60" s="129">
        <v>0</v>
      </c>
      <c r="G60" s="129">
        <v>0</v>
      </c>
      <c r="H60" s="129">
        <v>0</v>
      </c>
      <c r="I60" s="140">
        <f>SUM(E60:H60)</f>
        <v>0</v>
      </c>
      <c r="J60" s="129">
        <v>0</v>
      </c>
      <c r="K60" s="129"/>
      <c r="L60" s="140"/>
      <c r="M60" s="130"/>
      <c r="N60" s="129">
        <v>0</v>
      </c>
      <c r="O60" s="140">
        <f>SUM(J60:N60)</f>
        <v>0</v>
      </c>
    </row>
    <row r="61" spans="1:15" s="52" customFormat="1" ht="22.5" customHeight="1">
      <c r="A61" s="132">
        <f t="shared" si="2"/>
        <v>4</v>
      </c>
      <c r="B61" s="128" t="s">
        <v>138</v>
      </c>
      <c r="C61" s="128" t="s">
        <v>138</v>
      </c>
      <c r="D61" s="128" t="s">
        <v>138</v>
      </c>
      <c r="E61" s="129">
        <v>0</v>
      </c>
      <c r="F61" s="129">
        <v>0</v>
      </c>
      <c r="G61" s="129">
        <v>0</v>
      </c>
      <c r="H61" s="129">
        <v>0</v>
      </c>
      <c r="I61" s="140">
        <f>SUM(E61:H61)</f>
        <v>0</v>
      </c>
      <c r="J61" s="129">
        <v>0</v>
      </c>
      <c r="K61" s="129"/>
      <c r="L61" s="140"/>
      <c r="M61" s="130"/>
      <c r="N61" s="129">
        <v>0</v>
      </c>
      <c r="O61" s="140">
        <f>SUM(J61:N61)</f>
        <v>0</v>
      </c>
    </row>
    <row r="62" spans="1:15" s="52" customFormat="1" ht="22.5" customHeight="1">
      <c r="A62" s="132">
        <f t="shared" si="2"/>
        <v>5</v>
      </c>
      <c r="B62" s="128">
        <v>18286</v>
      </c>
      <c r="C62" s="128">
        <v>12369</v>
      </c>
      <c r="D62" s="128">
        <f>+B62+C62</f>
        <v>30655</v>
      </c>
      <c r="E62" s="128">
        <v>4630</v>
      </c>
      <c r="F62" s="128">
        <v>12893</v>
      </c>
      <c r="G62" s="128">
        <v>10860</v>
      </c>
      <c r="H62" s="128">
        <v>2272</v>
      </c>
      <c r="I62" s="128">
        <f>SUM(E62:H62)</f>
        <v>30655</v>
      </c>
      <c r="J62" s="128">
        <v>20878</v>
      </c>
      <c r="K62" s="128"/>
      <c r="L62" s="128"/>
      <c r="M62" s="128"/>
      <c r="N62" s="128">
        <v>9777</v>
      </c>
      <c r="O62" s="128">
        <f>SUM(J62:N62)</f>
        <v>30655</v>
      </c>
    </row>
    <row r="63" spans="1:15" s="52" customFormat="1" ht="22.5" customHeight="1">
      <c r="A63" s="132">
        <f t="shared" si="2"/>
        <v>6</v>
      </c>
      <c r="B63" s="128">
        <v>4656</v>
      </c>
      <c r="C63" s="128">
        <v>4724</v>
      </c>
      <c r="D63" s="128">
        <f aca="true" t="shared" si="3" ref="D63:D85">+B63+C63</f>
        <v>9380</v>
      </c>
      <c r="E63" s="128">
        <v>1970</v>
      </c>
      <c r="F63" s="128">
        <v>3843</v>
      </c>
      <c r="G63" s="128">
        <v>3078</v>
      </c>
      <c r="H63" s="128">
        <v>388</v>
      </c>
      <c r="I63" s="128">
        <f aca="true" t="shared" si="4" ref="I63:I85">SUM(E63:H63)</f>
        <v>9279</v>
      </c>
      <c r="J63" s="128">
        <v>4751</v>
      </c>
      <c r="K63" s="128">
        <v>389</v>
      </c>
      <c r="L63" s="128">
        <v>344</v>
      </c>
      <c r="M63" s="128"/>
      <c r="N63" s="128">
        <v>3836</v>
      </c>
      <c r="O63" s="128">
        <f aca="true" t="shared" si="5" ref="O63:O85">SUM(J63:N63)</f>
        <v>9320</v>
      </c>
    </row>
    <row r="64" spans="1:15" s="52" customFormat="1" ht="22.5" customHeight="1">
      <c r="A64" s="132">
        <f t="shared" si="2"/>
        <v>7</v>
      </c>
      <c r="B64" s="128">
        <v>7635</v>
      </c>
      <c r="C64" s="128">
        <v>6485</v>
      </c>
      <c r="D64" s="128">
        <f>+B64+C64</f>
        <v>14120</v>
      </c>
      <c r="E64" s="128">
        <v>3137</v>
      </c>
      <c r="F64" s="128">
        <v>5277</v>
      </c>
      <c r="G64" s="128">
        <v>4574</v>
      </c>
      <c r="H64" s="128">
        <v>2354</v>
      </c>
      <c r="I64" s="128">
        <f>SUM(E64:H64)</f>
        <v>15342</v>
      </c>
      <c r="J64" s="128">
        <v>3895</v>
      </c>
      <c r="K64" s="128">
        <v>26</v>
      </c>
      <c r="L64" s="128"/>
      <c r="M64" s="128"/>
      <c r="N64" s="128">
        <v>8600</v>
      </c>
      <c r="O64" s="128">
        <f>SUM(J64:N64)</f>
        <v>12521</v>
      </c>
    </row>
    <row r="65" spans="1:15" s="52" customFormat="1" ht="22.5" customHeight="1">
      <c r="A65" s="132">
        <f t="shared" si="2"/>
        <v>8</v>
      </c>
      <c r="B65" s="128">
        <v>4802</v>
      </c>
      <c r="C65" s="128">
        <v>4757</v>
      </c>
      <c r="D65" s="128">
        <f t="shared" si="3"/>
        <v>9559</v>
      </c>
      <c r="E65" s="128">
        <v>1390</v>
      </c>
      <c r="F65" s="128">
        <v>5212</v>
      </c>
      <c r="G65" s="128">
        <v>2670</v>
      </c>
      <c r="H65" s="128">
        <v>287</v>
      </c>
      <c r="I65" s="128">
        <f t="shared" si="4"/>
        <v>9559</v>
      </c>
      <c r="J65" s="128">
        <v>1285</v>
      </c>
      <c r="K65" s="128"/>
      <c r="L65" s="128"/>
      <c r="M65" s="128">
        <v>7910</v>
      </c>
      <c r="N65" s="128">
        <v>364</v>
      </c>
      <c r="O65" s="128">
        <f t="shared" si="5"/>
        <v>9559</v>
      </c>
    </row>
    <row r="66" spans="1:15" s="52" customFormat="1" ht="22.5" customHeight="1">
      <c r="A66" s="132">
        <f t="shared" si="2"/>
        <v>9</v>
      </c>
      <c r="B66" s="128">
        <v>10212</v>
      </c>
      <c r="C66" s="128">
        <v>10913</v>
      </c>
      <c r="D66" s="128">
        <f t="shared" si="3"/>
        <v>21125</v>
      </c>
      <c r="E66" s="128">
        <v>1875</v>
      </c>
      <c r="F66" s="128">
        <v>9233</v>
      </c>
      <c r="G66" s="128">
        <v>8516</v>
      </c>
      <c r="H66" s="128">
        <v>928</v>
      </c>
      <c r="I66" s="128">
        <f t="shared" si="4"/>
        <v>20552</v>
      </c>
      <c r="J66" s="128">
        <v>0</v>
      </c>
      <c r="K66" s="128">
        <v>0</v>
      </c>
      <c r="L66" s="128">
        <v>0</v>
      </c>
      <c r="M66" s="128">
        <v>0</v>
      </c>
      <c r="N66" s="128">
        <v>220</v>
      </c>
      <c r="O66" s="128">
        <f t="shared" si="5"/>
        <v>220</v>
      </c>
    </row>
    <row r="67" spans="1:15" s="52" customFormat="1" ht="22.5" customHeight="1">
      <c r="A67" s="132">
        <f t="shared" si="2"/>
        <v>10</v>
      </c>
      <c r="B67" s="128">
        <v>3334</v>
      </c>
      <c r="C67" s="128">
        <v>3352</v>
      </c>
      <c r="D67" s="128">
        <f t="shared" si="3"/>
        <v>6686</v>
      </c>
      <c r="E67" s="128">
        <v>980</v>
      </c>
      <c r="F67" s="128">
        <v>3021</v>
      </c>
      <c r="G67" s="128">
        <v>1956</v>
      </c>
      <c r="H67" s="128">
        <v>685</v>
      </c>
      <c r="I67" s="128">
        <f t="shared" si="4"/>
        <v>6642</v>
      </c>
      <c r="J67" s="128">
        <v>3874</v>
      </c>
      <c r="K67" s="128">
        <v>1</v>
      </c>
      <c r="L67" s="128"/>
      <c r="M67" s="128"/>
      <c r="N67" s="128">
        <v>2864</v>
      </c>
      <c r="O67" s="128">
        <f t="shared" si="5"/>
        <v>6739</v>
      </c>
    </row>
    <row r="68" spans="1:15" s="52" customFormat="1" ht="22.5" customHeight="1">
      <c r="A68" s="132">
        <f t="shared" si="2"/>
        <v>11</v>
      </c>
      <c r="B68" s="131" t="s">
        <v>139</v>
      </c>
      <c r="C68" s="131"/>
      <c r="D68" s="131"/>
      <c r="E68" s="128">
        <v>0</v>
      </c>
      <c r="F68" s="128">
        <v>0</v>
      </c>
      <c r="G68" s="128">
        <v>0</v>
      </c>
      <c r="H68" s="128">
        <v>0</v>
      </c>
      <c r="I68" s="128">
        <f t="shared" si="4"/>
        <v>0</v>
      </c>
      <c r="J68" s="128">
        <v>0</v>
      </c>
      <c r="K68" s="128"/>
      <c r="L68" s="128"/>
      <c r="M68" s="132"/>
      <c r="N68" s="128">
        <v>0</v>
      </c>
      <c r="O68" s="128">
        <f t="shared" si="5"/>
        <v>0</v>
      </c>
    </row>
    <row r="69" spans="1:15" s="52" customFormat="1" ht="22.5" customHeight="1">
      <c r="A69" s="132">
        <f t="shared" si="2"/>
        <v>12</v>
      </c>
      <c r="B69" s="128">
        <v>8686</v>
      </c>
      <c r="C69" s="128">
        <v>10632</v>
      </c>
      <c r="D69" s="128">
        <f t="shared" si="3"/>
        <v>19318</v>
      </c>
      <c r="E69" s="128">
        <v>2156</v>
      </c>
      <c r="F69" s="128">
        <v>4228</v>
      </c>
      <c r="G69" s="128">
        <v>8267</v>
      </c>
      <c r="H69" s="128">
        <v>8267</v>
      </c>
      <c r="I69" s="128">
        <f t="shared" si="4"/>
        <v>22918</v>
      </c>
      <c r="J69" s="128">
        <v>577</v>
      </c>
      <c r="K69" s="128">
        <v>750</v>
      </c>
      <c r="L69" s="128">
        <v>32</v>
      </c>
      <c r="M69" s="128"/>
      <c r="N69" s="128">
        <v>17959</v>
      </c>
      <c r="O69" s="128">
        <f t="shared" si="5"/>
        <v>19318</v>
      </c>
    </row>
    <row r="70" spans="1:15" s="52" customFormat="1" ht="22.5" customHeight="1">
      <c r="A70" s="132">
        <f t="shared" si="2"/>
        <v>13</v>
      </c>
      <c r="B70" s="131" t="s">
        <v>139</v>
      </c>
      <c r="C70" s="131"/>
      <c r="D70" s="131"/>
      <c r="E70" s="128">
        <v>0</v>
      </c>
      <c r="F70" s="128">
        <v>0</v>
      </c>
      <c r="G70" s="128">
        <v>0</v>
      </c>
      <c r="H70" s="128">
        <v>0</v>
      </c>
      <c r="I70" s="128">
        <f t="shared" si="4"/>
        <v>0</v>
      </c>
      <c r="J70" s="128">
        <v>0</v>
      </c>
      <c r="K70" s="128"/>
      <c r="L70" s="128"/>
      <c r="M70" s="132"/>
      <c r="N70" s="128">
        <v>0</v>
      </c>
      <c r="O70" s="128">
        <f t="shared" si="5"/>
        <v>0</v>
      </c>
    </row>
    <row r="71" spans="1:15" s="52" customFormat="1" ht="22.5" customHeight="1">
      <c r="A71" s="132">
        <f t="shared" si="2"/>
        <v>14</v>
      </c>
      <c r="B71" s="128">
        <v>1257</v>
      </c>
      <c r="C71" s="128">
        <v>1481</v>
      </c>
      <c r="D71" s="128">
        <f t="shared" si="3"/>
        <v>2738</v>
      </c>
      <c r="E71" s="128">
        <v>33</v>
      </c>
      <c r="F71" s="128">
        <v>549</v>
      </c>
      <c r="G71" s="128">
        <v>1460</v>
      </c>
      <c r="H71" s="128">
        <v>395</v>
      </c>
      <c r="I71" s="128">
        <f t="shared" si="4"/>
        <v>2437</v>
      </c>
      <c r="J71" s="128">
        <v>270</v>
      </c>
      <c r="K71" s="128"/>
      <c r="L71" s="128"/>
      <c r="M71" s="128"/>
      <c r="N71" s="128">
        <v>2172</v>
      </c>
      <c r="O71" s="128">
        <f t="shared" si="5"/>
        <v>2442</v>
      </c>
    </row>
    <row r="72" spans="1:15" s="52" customFormat="1" ht="22.5" customHeight="1">
      <c r="A72" s="132">
        <f t="shared" si="2"/>
        <v>15</v>
      </c>
      <c r="B72" s="128">
        <v>1062</v>
      </c>
      <c r="C72" s="128">
        <v>1021</v>
      </c>
      <c r="D72" s="128">
        <f t="shared" si="3"/>
        <v>2083</v>
      </c>
      <c r="E72" s="128">
        <v>306</v>
      </c>
      <c r="F72" s="128">
        <v>820</v>
      </c>
      <c r="G72" s="128">
        <v>623</v>
      </c>
      <c r="H72" s="128">
        <v>334</v>
      </c>
      <c r="I72" s="128">
        <f t="shared" si="4"/>
        <v>2083</v>
      </c>
      <c r="J72" s="128">
        <v>158</v>
      </c>
      <c r="K72" s="128">
        <v>41</v>
      </c>
      <c r="L72" s="128">
        <v>32</v>
      </c>
      <c r="M72" s="128"/>
      <c r="N72" s="128">
        <v>1852</v>
      </c>
      <c r="O72" s="128">
        <f t="shared" si="5"/>
        <v>2083</v>
      </c>
    </row>
    <row r="73" spans="1:15" s="52" customFormat="1" ht="22.5" customHeight="1">
      <c r="A73" s="132">
        <f>+A72+1</f>
        <v>16</v>
      </c>
      <c r="B73" s="128">
        <v>27137</v>
      </c>
      <c r="C73" s="128">
        <v>30674</v>
      </c>
      <c r="D73" s="128">
        <f t="shared" si="3"/>
        <v>57811</v>
      </c>
      <c r="E73" s="128">
        <v>14850</v>
      </c>
      <c r="F73" s="128">
        <v>25687</v>
      </c>
      <c r="G73" s="128">
        <v>15102</v>
      </c>
      <c r="H73" s="128">
        <v>1944</v>
      </c>
      <c r="I73" s="128">
        <f t="shared" si="4"/>
        <v>57583</v>
      </c>
      <c r="J73" s="128">
        <v>6629</v>
      </c>
      <c r="K73" s="128">
        <v>58</v>
      </c>
      <c r="L73" s="128">
        <v>105</v>
      </c>
      <c r="M73" s="128">
        <v>47996</v>
      </c>
      <c r="N73" s="128">
        <v>3806</v>
      </c>
      <c r="O73" s="128">
        <f t="shared" si="5"/>
        <v>58594</v>
      </c>
    </row>
    <row r="74" spans="1:15" s="52" customFormat="1" ht="22.5" customHeight="1">
      <c r="A74" s="132">
        <f>+A73+1</f>
        <v>17</v>
      </c>
      <c r="B74" s="128">
        <v>1642</v>
      </c>
      <c r="C74" s="128">
        <v>1668</v>
      </c>
      <c r="D74" s="128">
        <f t="shared" si="3"/>
        <v>3310</v>
      </c>
      <c r="E74" s="128">
        <v>890</v>
      </c>
      <c r="F74" s="128">
        <v>1837</v>
      </c>
      <c r="G74" s="128">
        <v>528</v>
      </c>
      <c r="H74" s="128">
        <v>55</v>
      </c>
      <c r="I74" s="128">
        <f t="shared" si="4"/>
        <v>3310</v>
      </c>
      <c r="J74" s="128">
        <v>406</v>
      </c>
      <c r="K74" s="128">
        <v>239</v>
      </c>
      <c r="L74" s="128">
        <v>54</v>
      </c>
      <c r="M74" s="128"/>
      <c r="N74" s="128">
        <v>2611</v>
      </c>
      <c r="O74" s="128">
        <f t="shared" si="5"/>
        <v>3310</v>
      </c>
    </row>
    <row r="75" spans="1:15" s="52" customFormat="1" ht="22.5" customHeight="1">
      <c r="A75" s="132">
        <f aca="true" t="shared" si="6" ref="A75:A88">+A74+1</f>
        <v>18</v>
      </c>
      <c r="B75" s="128">
        <v>9616.5</v>
      </c>
      <c r="C75" s="128">
        <v>11753.500000000002</v>
      </c>
      <c r="D75" s="128">
        <f t="shared" si="3"/>
        <v>21370</v>
      </c>
      <c r="E75" s="128">
        <v>354</v>
      </c>
      <c r="F75" s="128">
        <v>12822</v>
      </c>
      <c r="G75" s="128">
        <v>7906.9</v>
      </c>
      <c r="H75" s="128">
        <v>641.1</v>
      </c>
      <c r="I75" s="128">
        <f t="shared" si="4"/>
        <v>21724</v>
      </c>
      <c r="J75" s="128">
        <v>6411</v>
      </c>
      <c r="K75" s="128">
        <v>427.40000000000003</v>
      </c>
      <c r="L75" s="128">
        <v>641.1</v>
      </c>
      <c r="M75" s="128"/>
      <c r="N75" s="128">
        <v>14939.5</v>
      </c>
      <c r="O75" s="128">
        <f t="shared" si="5"/>
        <v>22419</v>
      </c>
    </row>
    <row r="76" spans="1:15" s="52" customFormat="1" ht="22.5" customHeight="1">
      <c r="A76" s="132">
        <f t="shared" si="6"/>
        <v>19</v>
      </c>
      <c r="B76" s="128">
        <v>4841</v>
      </c>
      <c r="C76" s="128">
        <v>4121</v>
      </c>
      <c r="D76" s="128">
        <f t="shared" si="3"/>
        <v>8962</v>
      </c>
      <c r="E76" s="128">
        <v>1844</v>
      </c>
      <c r="F76" s="128">
        <v>3442</v>
      </c>
      <c r="G76" s="128">
        <v>2810</v>
      </c>
      <c r="H76" s="128">
        <v>866</v>
      </c>
      <c r="I76" s="128">
        <f t="shared" si="4"/>
        <v>8962</v>
      </c>
      <c r="J76" s="128">
        <v>1951</v>
      </c>
      <c r="K76" s="128">
        <v>3</v>
      </c>
      <c r="L76" s="128">
        <v>10</v>
      </c>
      <c r="M76" s="128">
        <v>6426</v>
      </c>
      <c r="N76" s="128">
        <v>572</v>
      </c>
      <c r="O76" s="128">
        <f t="shared" si="5"/>
        <v>8962</v>
      </c>
    </row>
    <row r="77" spans="1:15" s="52" customFormat="1" ht="22.5" customHeight="1">
      <c r="A77" s="132">
        <f t="shared" si="6"/>
        <v>20</v>
      </c>
      <c r="B77" s="128">
        <v>618</v>
      </c>
      <c r="C77" s="128">
        <v>532</v>
      </c>
      <c r="D77" s="128">
        <f t="shared" si="3"/>
        <v>1150</v>
      </c>
      <c r="E77" s="128">
        <v>770</v>
      </c>
      <c r="F77" s="128">
        <v>311</v>
      </c>
      <c r="G77" s="128">
        <v>69</v>
      </c>
      <c r="H77" s="128"/>
      <c r="I77" s="128">
        <f t="shared" si="4"/>
        <v>1150</v>
      </c>
      <c r="J77" s="128">
        <v>844</v>
      </c>
      <c r="K77" s="128"/>
      <c r="L77" s="128"/>
      <c r="M77" s="128">
        <v>306</v>
      </c>
      <c r="N77" s="128">
        <v>1550</v>
      </c>
      <c r="O77" s="128">
        <f t="shared" si="5"/>
        <v>2700</v>
      </c>
    </row>
    <row r="78" spans="1:15" s="52" customFormat="1" ht="22.5" customHeight="1">
      <c r="A78" s="132">
        <f t="shared" si="6"/>
        <v>21</v>
      </c>
      <c r="B78" s="128">
        <v>104</v>
      </c>
      <c r="C78" s="128">
        <v>198</v>
      </c>
      <c r="D78" s="128">
        <f t="shared" si="3"/>
        <v>302</v>
      </c>
      <c r="E78" s="128">
        <v>64</v>
      </c>
      <c r="F78" s="128">
        <v>116</v>
      </c>
      <c r="G78" s="128">
        <v>112</v>
      </c>
      <c r="H78" s="128">
        <v>10</v>
      </c>
      <c r="I78" s="128">
        <f t="shared" si="4"/>
        <v>302</v>
      </c>
      <c r="J78" s="128"/>
      <c r="K78" s="128"/>
      <c r="L78" s="128" t="s">
        <v>66</v>
      </c>
      <c r="M78" s="128">
        <v>287</v>
      </c>
      <c r="N78" s="128">
        <v>15</v>
      </c>
      <c r="O78" s="128">
        <f t="shared" si="5"/>
        <v>302</v>
      </c>
    </row>
    <row r="79" spans="1:15" s="52" customFormat="1" ht="22.5" customHeight="1">
      <c r="A79" s="132">
        <f t="shared" si="6"/>
        <v>22</v>
      </c>
      <c r="B79" s="128" t="s">
        <v>138</v>
      </c>
      <c r="C79" s="128" t="s">
        <v>138</v>
      </c>
      <c r="D79" s="128" t="s">
        <v>66</v>
      </c>
      <c r="E79" s="128">
        <v>0</v>
      </c>
      <c r="F79" s="128">
        <v>0</v>
      </c>
      <c r="G79" s="128">
        <v>0</v>
      </c>
      <c r="H79" s="128">
        <v>0</v>
      </c>
      <c r="I79" s="128">
        <f t="shared" si="4"/>
        <v>0</v>
      </c>
      <c r="J79" s="128">
        <v>0</v>
      </c>
      <c r="K79" s="128">
        <v>0</v>
      </c>
      <c r="L79" s="128">
        <v>0</v>
      </c>
      <c r="M79" s="128">
        <v>0</v>
      </c>
      <c r="N79" s="128">
        <v>0</v>
      </c>
      <c r="O79" s="128">
        <f t="shared" si="5"/>
        <v>0</v>
      </c>
    </row>
    <row r="80" spans="1:15" s="52" customFormat="1" ht="22.5" customHeight="1">
      <c r="A80" s="132">
        <f t="shared" si="6"/>
        <v>23</v>
      </c>
      <c r="B80" s="128" t="s">
        <v>138</v>
      </c>
      <c r="C80" s="128" t="s">
        <v>138</v>
      </c>
      <c r="D80" s="128" t="s">
        <v>66</v>
      </c>
      <c r="E80" s="128">
        <v>0</v>
      </c>
      <c r="F80" s="128"/>
      <c r="G80" s="128"/>
      <c r="H80" s="128"/>
      <c r="I80" s="128">
        <f t="shared" si="4"/>
        <v>0</v>
      </c>
      <c r="J80" s="128">
        <v>0</v>
      </c>
      <c r="K80" s="128">
        <v>0</v>
      </c>
      <c r="L80" s="128">
        <v>0</v>
      </c>
      <c r="M80" s="128">
        <v>0</v>
      </c>
      <c r="N80" s="128">
        <v>0</v>
      </c>
      <c r="O80" s="128">
        <f t="shared" si="5"/>
        <v>0</v>
      </c>
    </row>
    <row r="81" spans="1:15" s="52" customFormat="1" ht="22.5" customHeight="1">
      <c r="A81" s="132">
        <f t="shared" si="6"/>
        <v>24</v>
      </c>
      <c r="B81" s="128">
        <v>568</v>
      </c>
      <c r="C81" s="128">
        <v>490</v>
      </c>
      <c r="D81" s="128">
        <f t="shared" si="3"/>
        <v>1058</v>
      </c>
      <c r="E81" s="128">
        <v>464</v>
      </c>
      <c r="F81" s="128">
        <v>377</v>
      </c>
      <c r="G81" s="128">
        <v>188</v>
      </c>
      <c r="H81" s="128">
        <v>29</v>
      </c>
      <c r="I81" s="128">
        <f t="shared" si="4"/>
        <v>1058</v>
      </c>
      <c r="J81" s="128"/>
      <c r="K81" s="128"/>
      <c r="L81" s="128"/>
      <c r="M81" s="128">
        <v>967</v>
      </c>
      <c r="N81" s="128">
        <v>91</v>
      </c>
      <c r="O81" s="128">
        <f t="shared" si="5"/>
        <v>1058</v>
      </c>
    </row>
    <row r="82" spans="1:15" s="52" customFormat="1" ht="22.5" customHeight="1">
      <c r="A82" s="132">
        <f t="shared" si="6"/>
        <v>25</v>
      </c>
      <c r="B82" s="128" t="s">
        <v>138</v>
      </c>
      <c r="C82" s="128" t="s">
        <v>138</v>
      </c>
      <c r="D82" s="128" t="s">
        <v>66</v>
      </c>
      <c r="E82" s="128">
        <v>0</v>
      </c>
      <c r="F82" s="128">
        <v>0</v>
      </c>
      <c r="G82" s="128">
        <v>0</v>
      </c>
      <c r="H82" s="128">
        <v>0</v>
      </c>
      <c r="I82" s="128">
        <f t="shared" si="4"/>
        <v>0</v>
      </c>
      <c r="J82" s="128">
        <v>0</v>
      </c>
      <c r="K82" s="128">
        <v>0</v>
      </c>
      <c r="L82" s="128">
        <v>0</v>
      </c>
      <c r="M82" s="128">
        <v>0</v>
      </c>
      <c r="N82" s="128">
        <v>0</v>
      </c>
      <c r="O82" s="128">
        <f t="shared" si="5"/>
        <v>0</v>
      </c>
    </row>
    <row r="83" spans="1:15" s="52" customFormat="1" ht="22.5" customHeight="1">
      <c r="A83" s="132">
        <f t="shared" si="6"/>
        <v>26</v>
      </c>
      <c r="B83" s="128">
        <v>210</v>
      </c>
      <c r="C83" s="128">
        <v>210</v>
      </c>
      <c r="D83" s="128">
        <f t="shared" si="3"/>
        <v>420</v>
      </c>
      <c r="E83" s="128">
        <v>1</v>
      </c>
      <c r="F83" s="128">
        <v>110</v>
      </c>
      <c r="G83" s="128">
        <v>110</v>
      </c>
      <c r="H83" s="128">
        <v>274</v>
      </c>
      <c r="I83" s="128">
        <f t="shared" si="4"/>
        <v>495</v>
      </c>
      <c r="J83" s="128">
        <v>290</v>
      </c>
      <c r="K83" s="128"/>
      <c r="L83" s="128"/>
      <c r="M83" s="128"/>
      <c r="N83" s="128">
        <v>130</v>
      </c>
      <c r="O83" s="128">
        <f t="shared" si="5"/>
        <v>420</v>
      </c>
    </row>
    <row r="84" spans="1:15" s="52" customFormat="1" ht="22.5" customHeight="1">
      <c r="A84" s="132">
        <f t="shared" si="6"/>
        <v>27</v>
      </c>
      <c r="B84" s="128">
        <v>4259</v>
      </c>
      <c r="C84" s="128">
        <v>5707</v>
      </c>
      <c r="D84" s="128">
        <f t="shared" si="3"/>
        <v>9966</v>
      </c>
      <c r="E84" s="128">
        <v>923</v>
      </c>
      <c r="F84" s="128">
        <v>3974</v>
      </c>
      <c r="G84" s="128">
        <v>4190</v>
      </c>
      <c r="H84" s="128">
        <v>810</v>
      </c>
      <c r="I84" s="128">
        <f t="shared" si="4"/>
        <v>9897</v>
      </c>
      <c r="J84" s="128">
        <v>879</v>
      </c>
      <c r="K84" s="128">
        <v>85</v>
      </c>
      <c r="L84" s="128">
        <v>165</v>
      </c>
      <c r="M84" s="128">
        <v>7185</v>
      </c>
      <c r="N84" s="128">
        <v>1599</v>
      </c>
      <c r="O84" s="128">
        <f t="shared" si="5"/>
        <v>9913</v>
      </c>
    </row>
    <row r="85" spans="1:15" s="52" customFormat="1" ht="22.5" customHeight="1">
      <c r="A85" s="132">
        <f t="shared" si="6"/>
        <v>28</v>
      </c>
      <c r="B85" s="128">
        <v>33792.8</v>
      </c>
      <c r="C85" s="128">
        <v>51280.200000000004</v>
      </c>
      <c r="D85" s="128">
        <f t="shared" si="3"/>
        <v>85073</v>
      </c>
      <c r="E85" s="128">
        <v>1794</v>
      </c>
      <c r="F85" s="128">
        <v>11800</v>
      </c>
      <c r="G85" s="128">
        <v>70153</v>
      </c>
      <c r="H85" s="128">
        <v>1356</v>
      </c>
      <c r="I85" s="128">
        <f t="shared" si="4"/>
        <v>85103</v>
      </c>
      <c r="J85" s="128">
        <v>29855</v>
      </c>
      <c r="K85" s="128"/>
      <c r="L85" s="128"/>
      <c r="M85" s="128">
        <v>55218</v>
      </c>
      <c r="N85" s="128"/>
      <c r="O85" s="128">
        <f t="shared" si="5"/>
        <v>85073</v>
      </c>
    </row>
    <row r="86" spans="1:15" s="52" customFormat="1" ht="22.5" customHeight="1">
      <c r="A86" s="132">
        <f t="shared" si="6"/>
        <v>29</v>
      </c>
      <c r="B86" s="128" t="s">
        <v>138</v>
      </c>
      <c r="C86" s="128" t="s">
        <v>138</v>
      </c>
      <c r="D86" s="128" t="s">
        <v>138</v>
      </c>
      <c r="E86" s="129"/>
      <c r="F86" s="129"/>
      <c r="G86" s="129"/>
      <c r="H86" s="129"/>
      <c r="I86" s="140">
        <v>0</v>
      </c>
      <c r="J86" s="129"/>
      <c r="K86" s="129"/>
      <c r="L86" s="140"/>
      <c r="M86" s="130"/>
      <c r="N86" s="129"/>
      <c r="O86" s="140">
        <v>0</v>
      </c>
    </row>
    <row r="87" spans="1:15" s="52" customFormat="1" ht="22.5" customHeight="1">
      <c r="A87" s="132">
        <f t="shared" si="6"/>
        <v>30</v>
      </c>
      <c r="B87" s="128" t="s">
        <v>138</v>
      </c>
      <c r="C87" s="128" t="s">
        <v>138</v>
      </c>
      <c r="D87" s="128" t="s">
        <v>138</v>
      </c>
      <c r="E87" s="129"/>
      <c r="F87" s="129"/>
      <c r="G87" s="129"/>
      <c r="H87" s="129"/>
      <c r="I87" s="140">
        <v>0</v>
      </c>
      <c r="J87" s="129"/>
      <c r="K87" s="129"/>
      <c r="L87" s="140"/>
      <c r="M87" s="130"/>
      <c r="N87" s="129"/>
      <c r="O87" s="140">
        <v>0</v>
      </c>
    </row>
    <row r="88" spans="1:15" s="52" customFormat="1" ht="22.5" customHeight="1">
      <c r="A88" s="132">
        <f t="shared" si="6"/>
        <v>31</v>
      </c>
      <c r="B88" s="128" t="s">
        <v>138</v>
      </c>
      <c r="C88" s="128" t="s">
        <v>138</v>
      </c>
      <c r="D88" s="128" t="s">
        <v>138</v>
      </c>
      <c r="E88" s="129"/>
      <c r="F88" s="129"/>
      <c r="G88" s="129"/>
      <c r="H88" s="129"/>
      <c r="I88" s="140">
        <v>0</v>
      </c>
      <c r="J88" s="129"/>
      <c r="K88" s="129"/>
      <c r="L88" s="140"/>
      <c r="M88" s="130"/>
      <c r="N88" s="129"/>
      <c r="O88" s="140">
        <v>0</v>
      </c>
    </row>
    <row r="89" spans="1:15" s="52" customFormat="1" ht="22.5" customHeight="1">
      <c r="A89" s="136">
        <v>32</v>
      </c>
      <c r="B89" s="134">
        <v>40775</v>
      </c>
      <c r="C89" s="134">
        <v>37865</v>
      </c>
      <c r="D89" s="134">
        <f>SUM(B89:C89)</f>
        <v>78640</v>
      </c>
      <c r="E89" s="134" t="s">
        <v>140</v>
      </c>
      <c r="F89" s="134" t="s">
        <v>140</v>
      </c>
      <c r="G89" s="134" t="s">
        <v>140</v>
      </c>
      <c r="H89" s="134" t="s">
        <v>140</v>
      </c>
      <c r="I89" s="134">
        <v>78640</v>
      </c>
      <c r="J89" s="134">
        <v>12176</v>
      </c>
      <c r="K89" s="134">
        <v>3146</v>
      </c>
      <c r="L89" s="134">
        <v>2995</v>
      </c>
      <c r="M89" s="134">
        <v>60323</v>
      </c>
      <c r="N89" s="141">
        <f>SUM(J89:M89)</f>
        <v>78640</v>
      </c>
      <c r="O89" s="140"/>
    </row>
    <row r="90" spans="1:15" s="52" customFormat="1" ht="22.5" customHeight="1">
      <c r="A90" s="142">
        <v>33</v>
      </c>
      <c r="B90" s="119">
        <v>7846</v>
      </c>
      <c r="C90" s="119">
        <v>1756</v>
      </c>
      <c r="D90" s="48">
        <f>SUM(B90:C90)</f>
        <v>9602</v>
      </c>
      <c r="E90" s="119">
        <v>576</v>
      </c>
      <c r="F90" s="119">
        <v>3361</v>
      </c>
      <c r="G90" s="119">
        <v>4513</v>
      </c>
      <c r="H90" s="119">
        <v>1152</v>
      </c>
      <c r="I90" s="48">
        <f>SUM(E90:H90)</f>
        <v>9602</v>
      </c>
      <c r="J90" s="119">
        <v>1391</v>
      </c>
      <c r="K90" s="119">
        <v>26</v>
      </c>
      <c r="L90" s="119">
        <v>86</v>
      </c>
      <c r="M90" s="119">
        <v>8099</v>
      </c>
      <c r="N90" s="48">
        <f>SUM(J90:M90)</f>
        <v>9602</v>
      </c>
      <c r="O90" s="140"/>
    </row>
    <row r="91" spans="1:15" s="52" customFormat="1" ht="22.5" customHeight="1">
      <c r="A91" s="108" t="s">
        <v>141</v>
      </c>
      <c r="B91" s="47">
        <v>2529</v>
      </c>
      <c r="C91" s="47">
        <v>2781</v>
      </c>
      <c r="D91" s="44">
        <f>SUM(B91:C91)</f>
        <v>5310</v>
      </c>
      <c r="E91" s="47"/>
      <c r="F91" s="47">
        <v>5310</v>
      </c>
      <c r="G91" s="44"/>
      <c r="H91" s="47"/>
      <c r="I91" s="48">
        <f>SUM(E91:H91)</f>
        <v>5310</v>
      </c>
      <c r="J91" s="47">
        <v>1480</v>
      </c>
      <c r="K91" s="47">
        <v>0</v>
      </c>
      <c r="L91" s="47">
        <v>0</v>
      </c>
      <c r="M91" s="47">
        <v>3830</v>
      </c>
      <c r="N91" s="48">
        <f>SUM(J91:M91)</f>
        <v>5310</v>
      </c>
      <c r="O91" s="140"/>
    </row>
    <row r="92" spans="1:15" s="52" customFormat="1" ht="22.5" customHeight="1">
      <c r="A92" s="136">
        <v>35</v>
      </c>
      <c r="B92" s="134">
        <v>152</v>
      </c>
      <c r="C92" s="134">
        <v>858</v>
      </c>
      <c r="D92" s="44">
        <f>SUM(B92:C92)</f>
        <v>1010</v>
      </c>
      <c r="E92" s="134" t="s">
        <v>140</v>
      </c>
      <c r="F92" s="134" t="s">
        <v>140</v>
      </c>
      <c r="G92" s="134" t="s">
        <v>140</v>
      </c>
      <c r="H92" s="134" t="s">
        <v>140</v>
      </c>
      <c r="I92" s="134">
        <v>1010</v>
      </c>
      <c r="J92" s="134" t="s">
        <v>140</v>
      </c>
      <c r="K92" s="134" t="s">
        <v>140</v>
      </c>
      <c r="L92" s="134" t="s">
        <v>140</v>
      </c>
      <c r="M92" s="134" t="s">
        <v>140</v>
      </c>
      <c r="N92" s="48">
        <v>1010</v>
      </c>
      <c r="O92" s="140"/>
    </row>
    <row r="93" spans="1:15" s="52" customFormat="1" ht="22.5" customHeight="1">
      <c r="A93" s="136">
        <v>36</v>
      </c>
      <c r="B93" s="137">
        <v>864</v>
      </c>
      <c r="C93" s="137">
        <v>1041</v>
      </c>
      <c r="D93" s="44">
        <f>B93+C93</f>
        <v>1905</v>
      </c>
      <c r="E93" s="46">
        <v>0</v>
      </c>
      <c r="F93" s="46">
        <v>1079</v>
      </c>
      <c r="G93" s="47">
        <v>826</v>
      </c>
      <c r="H93" s="46"/>
      <c r="I93" s="44">
        <f aca="true" t="shared" si="7" ref="I93:I98">SUM(E93:H93)</f>
        <v>1905</v>
      </c>
      <c r="J93" s="47">
        <v>1626</v>
      </c>
      <c r="K93" s="46">
        <v>227</v>
      </c>
      <c r="L93" s="46">
        <v>0</v>
      </c>
      <c r="M93" s="47">
        <v>52</v>
      </c>
      <c r="N93" s="44">
        <f aca="true" t="shared" si="8" ref="N93:N98">SUM(J93:M93)</f>
        <v>1905</v>
      </c>
      <c r="O93" s="140"/>
    </row>
    <row r="94" spans="1:15" s="52" customFormat="1" ht="22.5" customHeight="1">
      <c r="A94" s="136">
        <v>37</v>
      </c>
      <c r="B94" s="137">
        <v>43</v>
      </c>
      <c r="C94" s="137">
        <v>52</v>
      </c>
      <c r="D94" s="44">
        <f>B94+C94</f>
        <v>95</v>
      </c>
      <c r="E94" s="46">
        <v>0</v>
      </c>
      <c r="F94" s="46">
        <v>0</v>
      </c>
      <c r="G94" s="47">
        <v>95</v>
      </c>
      <c r="H94" s="46"/>
      <c r="I94" s="44">
        <f t="shared" si="7"/>
        <v>95</v>
      </c>
      <c r="J94" s="47">
        <v>47</v>
      </c>
      <c r="K94" s="46">
        <v>3</v>
      </c>
      <c r="L94" s="46">
        <v>0</v>
      </c>
      <c r="M94" s="47">
        <v>45</v>
      </c>
      <c r="N94" s="44">
        <f t="shared" si="8"/>
        <v>95</v>
      </c>
      <c r="O94" s="140"/>
    </row>
    <row r="95" spans="1:15" s="52" customFormat="1" ht="22.5" customHeight="1">
      <c r="A95" s="136">
        <v>38</v>
      </c>
      <c r="B95" s="47">
        <v>489</v>
      </c>
      <c r="C95" s="47">
        <v>261</v>
      </c>
      <c r="D95" s="44">
        <f>B95+C95</f>
        <v>750</v>
      </c>
      <c r="E95" s="46"/>
      <c r="F95" s="47">
        <v>750</v>
      </c>
      <c r="G95" s="47">
        <v>0</v>
      </c>
      <c r="H95" s="46"/>
      <c r="I95" s="44">
        <f t="shared" si="7"/>
        <v>750</v>
      </c>
      <c r="J95" s="47">
        <v>560</v>
      </c>
      <c r="K95" s="47">
        <v>0</v>
      </c>
      <c r="L95" s="47">
        <v>0</v>
      </c>
      <c r="M95" s="47">
        <v>190</v>
      </c>
      <c r="N95" s="44">
        <f t="shared" si="8"/>
        <v>750</v>
      </c>
      <c r="O95" s="140"/>
    </row>
    <row r="96" spans="1:15" s="52" customFormat="1" ht="22.5" customHeight="1">
      <c r="A96" s="136">
        <v>39</v>
      </c>
      <c r="B96" s="47">
        <v>8</v>
      </c>
      <c r="C96" s="47">
        <v>4</v>
      </c>
      <c r="D96" s="44">
        <f>B96+C96</f>
        <v>12</v>
      </c>
      <c r="E96" s="138">
        <v>0</v>
      </c>
      <c r="F96" s="138">
        <v>12</v>
      </c>
      <c r="G96" s="119">
        <v>0</v>
      </c>
      <c r="H96" s="138">
        <v>0</v>
      </c>
      <c r="I96" s="48">
        <f t="shared" si="7"/>
        <v>12</v>
      </c>
      <c r="J96" s="47">
        <v>0</v>
      </c>
      <c r="K96" s="46"/>
      <c r="L96" s="46">
        <v>12</v>
      </c>
      <c r="M96" s="46">
        <v>0</v>
      </c>
      <c r="N96" s="44">
        <f t="shared" si="8"/>
        <v>12</v>
      </c>
      <c r="O96" s="140"/>
    </row>
    <row r="97" spans="1:15" s="52" customFormat="1" ht="22.5" customHeight="1">
      <c r="A97" s="136">
        <v>40</v>
      </c>
      <c r="B97" s="47">
        <v>194</v>
      </c>
      <c r="C97" s="47">
        <v>156</v>
      </c>
      <c r="D97" s="44">
        <f>B97+C97</f>
        <v>350</v>
      </c>
      <c r="E97" s="138">
        <v>0</v>
      </c>
      <c r="F97" s="138">
        <v>350</v>
      </c>
      <c r="G97" s="119">
        <v>0</v>
      </c>
      <c r="H97" s="138">
        <v>0</v>
      </c>
      <c r="I97" s="48">
        <f t="shared" si="7"/>
        <v>350</v>
      </c>
      <c r="J97" s="47">
        <v>63</v>
      </c>
      <c r="K97" s="46"/>
      <c r="L97" s="46">
        <v>0</v>
      </c>
      <c r="M97" s="46">
        <v>287</v>
      </c>
      <c r="N97" s="44">
        <f t="shared" si="8"/>
        <v>350</v>
      </c>
      <c r="O97" s="140"/>
    </row>
    <row r="98" spans="1:15" s="52" customFormat="1" ht="22.5" customHeight="1">
      <c r="A98" s="136">
        <v>41</v>
      </c>
      <c r="B98" s="47">
        <v>0</v>
      </c>
      <c r="C98" s="47">
        <v>0</v>
      </c>
      <c r="D98" s="44">
        <f>SUM(B98:C98)</f>
        <v>0</v>
      </c>
      <c r="E98" s="46">
        <v>0</v>
      </c>
      <c r="F98" s="47">
        <v>0</v>
      </c>
      <c r="G98" s="47">
        <v>0</v>
      </c>
      <c r="H98" s="46" t="s">
        <v>61</v>
      </c>
      <c r="I98" s="44">
        <f t="shared" si="7"/>
        <v>0</v>
      </c>
      <c r="J98" s="139">
        <v>0</v>
      </c>
      <c r="K98" s="139">
        <v>0</v>
      </c>
      <c r="L98" s="139">
        <v>0</v>
      </c>
      <c r="M98" s="139">
        <v>0</v>
      </c>
      <c r="N98" s="44">
        <f t="shared" si="8"/>
        <v>0</v>
      </c>
      <c r="O98" s="120"/>
    </row>
    <row r="99" spans="1:15" s="2" customFormat="1" ht="12">
      <c r="A99" s="11" t="s">
        <v>14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="2" customFormat="1" ht="12.75" thickBot="1"/>
    <row r="101" spans="1:25" s="1" customFormat="1" ht="12">
      <c r="A101" s="21" t="s">
        <v>39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3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15" s="2" customFormat="1" ht="44.25" customHeight="1" thickBot="1">
      <c r="A102" s="80" t="s">
        <v>76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2"/>
    </row>
    <row r="103" spans="1:33" s="1" customFormat="1" ht="12.75" thickBo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5" s="1" customFormat="1" ht="12">
      <c r="A104" s="22" t="s">
        <v>40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15" s="2" customFormat="1" ht="53.25" customHeight="1" thickBot="1">
      <c r="A105" s="80" t="s">
        <v>72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2"/>
    </row>
  </sheetData>
  <sheetProtection/>
  <mergeCells count="15">
    <mergeCell ref="B56:D56"/>
    <mergeCell ref="E56:I56"/>
    <mergeCell ref="J56:O56"/>
    <mergeCell ref="B68:D68"/>
    <mergeCell ref="B70:D70"/>
    <mergeCell ref="A105:O105"/>
    <mergeCell ref="A102:O102"/>
    <mergeCell ref="B4:O4"/>
    <mergeCell ref="B6:O6"/>
    <mergeCell ref="A10:A11"/>
    <mergeCell ref="B10:H10"/>
    <mergeCell ref="I10:K10"/>
    <mergeCell ref="L10:O10"/>
    <mergeCell ref="A55:O55"/>
    <mergeCell ref="A56:A57"/>
  </mergeCells>
  <dataValidations count="2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9 I90:I91 I98 I95">
      <formula1>D29</formula1>
    </dataValidation>
    <dataValidation errorStyle="warning" type="whole" operator="equal" allowBlank="1" showInputMessage="1" showErrorMessage="1" errorTitle="Precaución" error="El total de la población beneficiada por edad debe ser igual al total de la población beneficiada por sexo" sqref="H91 L91 J91">
      <formula1>B91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0" r:id="rId1"/>
  <rowBreaks count="1" manualBreakCount="1">
    <brk id="9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K28"/>
  <sheetViews>
    <sheetView showGridLines="0" showZeros="0" view="pageBreakPreview" zoomScaleSheetLayoutView="100" zoomScalePageLayoutView="0" workbookViewId="0" topLeftCell="A10">
      <selection activeCell="G19" sqref="G19"/>
    </sheetView>
  </sheetViews>
  <sheetFormatPr defaultColWidth="11.421875" defaultRowHeight="15"/>
  <cols>
    <col min="1" max="1" width="15.00390625" style="7" customWidth="1"/>
    <col min="2" max="5" width="11.421875" style="7" customWidth="1"/>
    <col min="6" max="6" width="13.7109375" style="7" customWidth="1"/>
    <col min="7" max="8" width="11.421875" style="7" customWidth="1"/>
    <col min="9" max="11" width="15.7109375" style="7" customWidth="1"/>
    <col min="12" max="12" width="12.8515625" style="7" customWidth="1"/>
    <col min="13" max="13" width="13.00390625" style="7" customWidth="1"/>
    <col min="14" max="14" width="13.140625" style="7" customWidth="1"/>
    <col min="15" max="15" width="12.421875" style="7" customWidth="1"/>
    <col min="16" max="16384" width="11.421875" style="7" customWidth="1"/>
  </cols>
  <sheetData>
    <row r="1" ht="15">
      <c r="A1" s="6" t="s">
        <v>17</v>
      </c>
    </row>
    <row r="2" ht="15">
      <c r="A2" s="6" t="s">
        <v>43</v>
      </c>
    </row>
    <row r="3" ht="15">
      <c r="A3" s="6"/>
    </row>
    <row r="4" spans="1:15" ht="15">
      <c r="A4" s="15" t="s">
        <v>24</v>
      </c>
      <c r="B4" s="86" t="s">
        <v>146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</row>
    <row r="5" spans="1:14" ht="4.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5" ht="15">
      <c r="A6" s="15" t="s">
        <v>25</v>
      </c>
      <c r="B6" s="86" t="s">
        <v>145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8"/>
    </row>
    <row r="7" ht="15">
      <c r="A7" s="6"/>
    </row>
    <row r="8" spans="1:15" s="1" customFormat="1" ht="12">
      <c r="A8" s="11" t="s">
        <v>12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89" t="s">
        <v>26</v>
      </c>
      <c r="B10" s="91" t="s">
        <v>27</v>
      </c>
      <c r="C10" s="84"/>
      <c r="D10" s="84"/>
      <c r="E10" s="84"/>
      <c r="F10" s="84"/>
      <c r="G10" s="84"/>
      <c r="H10" s="85"/>
      <c r="I10" s="91" t="s">
        <v>28</v>
      </c>
      <c r="J10" s="84"/>
      <c r="K10" s="85"/>
      <c r="L10" s="91" t="s">
        <v>31</v>
      </c>
      <c r="M10" s="97"/>
      <c r="N10" s="97"/>
      <c r="O10" s="98"/>
      <c r="P10" s="3"/>
      <c r="Q10" s="3"/>
    </row>
    <row r="11" spans="1:15" s="2" customFormat="1" ht="53.25" customHeight="1" thickBot="1">
      <c r="A11" s="90"/>
      <c r="B11" s="4" t="s">
        <v>9</v>
      </c>
      <c r="C11" s="5" t="s">
        <v>0</v>
      </c>
      <c r="D11" s="5" t="s">
        <v>1</v>
      </c>
      <c r="E11" s="5" t="s">
        <v>2</v>
      </c>
      <c r="F11" s="5" t="s">
        <v>3</v>
      </c>
      <c r="G11" s="5" t="s">
        <v>63</v>
      </c>
      <c r="H11" s="10" t="s">
        <v>5</v>
      </c>
      <c r="I11" s="16" t="s">
        <v>41</v>
      </c>
      <c r="J11" s="17" t="s">
        <v>29</v>
      </c>
      <c r="K11" s="18" t="s">
        <v>30</v>
      </c>
      <c r="L11" s="19" t="s">
        <v>32</v>
      </c>
      <c r="M11" s="17" t="s">
        <v>33</v>
      </c>
      <c r="N11" s="17" t="s">
        <v>34</v>
      </c>
      <c r="O11" s="18" t="s">
        <v>35</v>
      </c>
    </row>
    <row r="12" spans="1:15" s="2" customFormat="1" ht="66" customHeight="1" thickBot="1">
      <c r="A12" s="152">
        <v>1</v>
      </c>
      <c r="B12" s="107" t="s">
        <v>54</v>
      </c>
      <c r="C12" s="108" t="s">
        <v>126</v>
      </c>
      <c r="D12" s="108" t="s">
        <v>56</v>
      </c>
      <c r="E12" s="108" t="s">
        <v>55</v>
      </c>
      <c r="F12" s="108" t="s">
        <v>58</v>
      </c>
      <c r="G12" s="108" t="s">
        <v>55</v>
      </c>
      <c r="H12" s="109" t="s">
        <v>60</v>
      </c>
      <c r="I12" s="149">
        <v>1920631</v>
      </c>
      <c r="J12" s="150">
        <v>1920631</v>
      </c>
      <c r="K12" s="151">
        <v>6055</v>
      </c>
      <c r="L12" s="135">
        <v>37300</v>
      </c>
      <c r="M12" s="114">
        <v>37300</v>
      </c>
      <c r="N12" s="114">
        <v>6291</v>
      </c>
      <c r="O12" s="36" t="s">
        <v>65</v>
      </c>
    </row>
    <row r="13" spans="1:15" s="2" customFormat="1" ht="66" customHeight="1">
      <c r="A13" s="30">
        <v>2</v>
      </c>
      <c r="B13" s="31" t="s">
        <v>54</v>
      </c>
      <c r="C13" s="31" t="s">
        <v>53</v>
      </c>
      <c r="D13" s="31" t="s">
        <v>56</v>
      </c>
      <c r="E13" s="31" t="s">
        <v>55</v>
      </c>
      <c r="F13" s="31" t="s">
        <v>59</v>
      </c>
      <c r="G13" s="31" t="s">
        <v>55</v>
      </c>
      <c r="H13" s="31" t="s">
        <v>62</v>
      </c>
      <c r="I13" s="32">
        <v>545429</v>
      </c>
      <c r="J13" s="32">
        <v>658674</v>
      </c>
      <c r="K13" s="32">
        <v>113421.64</v>
      </c>
      <c r="L13" s="33">
        <v>420</v>
      </c>
      <c r="M13" s="33">
        <v>372</v>
      </c>
      <c r="N13" s="33">
        <v>12</v>
      </c>
      <c r="O13" s="36" t="s">
        <v>65</v>
      </c>
    </row>
    <row r="14" spans="13:15" s="2" customFormat="1" ht="12">
      <c r="M14" s="1"/>
      <c r="N14" s="1"/>
      <c r="O14" s="37"/>
    </row>
    <row r="15" spans="1:15" s="2" customFormat="1" ht="12.75" thickBot="1">
      <c r="A15" s="11" t="s">
        <v>13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O15" s="1"/>
    </row>
    <row r="16" spans="1:12" s="2" customFormat="1" ht="15.75" customHeight="1" thickBot="1">
      <c r="A16" s="83" t="s">
        <v>10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5"/>
    </row>
    <row r="17" spans="1:12" s="2" customFormat="1" ht="32.25" customHeight="1" thickBot="1">
      <c r="A17" s="89" t="s">
        <v>36</v>
      </c>
      <c r="B17" s="92" t="s">
        <v>42</v>
      </c>
      <c r="C17" s="93"/>
      <c r="D17" s="94"/>
      <c r="E17" s="92" t="s">
        <v>37</v>
      </c>
      <c r="F17" s="104"/>
      <c r="G17" s="104"/>
      <c r="H17" s="92" t="s">
        <v>38</v>
      </c>
      <c r="I17" s="104"/>
      <c r="J17" s="104"/>
      <c r="K17" s="104"/>
      <c r="L17" s="105"/>
    </row>
    <row r="18" spans="1:12" s="2" customFormat="1" ht="53.25" customHeight="1">
      <c r="A18" s="106"/>
      <c r="B18" s="38" t="s">
        <v>6</v>
      </c>
      <c r="C18" s="39" t="s">
        <v>7</v>
      </c>
      <c r="D18" s="42" t="s">
        <v>8</v>
      </c>
      <c r="E18" s="4" t="s">
        <v>45</v>
      </c>
      <c r="F18" s="5" t="s">
        <v>49</v>
      </c>
      <c r="G18" s="153" t="s">
        <v>8</v>
      </c>
      <c r="H18" s="4" t="s">
        <v>20</v>
      </c>
      <c r="I18" s="39" t="s">
        <v>21</v>
      </c>
      <c r="J18" s="39" t="s">
        <v>22</v>
      </c>
      <c r="K18" s="39" t="s">
        <v>23</v>
      </c>
      <c r="L18" s="42" t="s">
        <v>8</v>
      </c>
    </row>
    <row r="19" spans="1:14" s="2" customFormat="1" ht="20.25" customHeight="1">
      <c r="A19" s="136">
        <v>1</v>
      </c>
      <c r="B19" s="119">
        <v>2913</v>
      </c>
      <c r="C19" s="119">
        <v>3378</v>
      </c>
      <c r="D19" s="48">
        <f>SUM(B19:C19)</f>
        <v>6291</v>
      </c>
      <c r="E19" s="119">
        <v>300</v>
      </c>
      <c r="F19" s="119">
        <v>5991</v>
      </c>
      <c r="G19" s="48">
        <f>SUM(E19:F19)</f>
        <v>6291</v>
      </c>
      <c r="H19" s="119">
        <v>2040</v>
      </c>
      <c r="I19" s="48">
        <v>0</v>
      </c>
      <c r="J19" s="119">
        <v>8</v>
      </c>
      <c r="K19" s="47">
        <v>4243</v>
      </c>
      <c r="L19" s="44">
        <f>SUM(H19:K19)</f>
        <v>6291</v>
      </c>
      <c r="M19" s="34"/>
      <c r="N19" s="35"/>
    </row>
    <row r="20" spans="1:14" s="2" customFormat="1" ht="20.25" customHeight="1">
      <c r="A20" s="43">
        <v>2</v>
      </c>
      <c r="B20" s="33">
        <v>8</v>
      </c>
      <c r="C20" s="33">
        <v>4</v>
      </c>
      <c r="D20" s="147">
        <f>SUM(B20:C20)</f>
        <v>12</v>
      </c>
      <c r="E20" s="154" t="s">
        <v>61</v>
      </c>
      <c r="F20" s="128">
        <v>0</v>
      </c>
      <c r="G20" s="148">
        <f>SUM(E20+F20)</f>
        <v>0</v>
      </c>
      <c r="H20" s="40">
        <v>0</v>
      </c>
      <c r="I20" s="155" t="s">
        <v>61</v>
      </c>
      <c r="J20" s="154">
        <v>12</v>
      </c>
      <c r="K20" s="154" t="s">
        <v>61</v>
      </c>
      <c r="L20" s="147">
        <f>SUM(H20:K20)</f>
        <v>12</v>
      </c>
      <c r="M20" s="34"/>
      <c r="N20" s="35"/>
    </row>
    <row r="21" spans="6:14" s="2" customFormat="1" ht="12">
      <c r="F21" s="127"/>
      <c r="M21" s="1"/>
      <c r="N21" s="1"/>
    </row>
    <row r="22" spans="1:15" s="2" customFormat="1" ht="12">
      <c r="A22" s="11" t="s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="2" customFormat="1" ht="12.75" thickBot="1"/>
    <row r="24" spans="1:27" s="1" customFormat="1" ht="12">
      <c r="A24" s="21" t="s">
        <v>39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15" s="2" customFormat="1" ht="28.5" customHeight="1" thickBot="1">
      <c r="A25" s="80" t="s">
        <v>68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2"/>
    </row>
    <row r="26" spans="1:35" s="1" customFormat="1" ht="12.75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7" s="1" customFormat="1" ht="12">
      <c r="A27" s="22" t="s">
        <v>40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3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15" s="2" customFormat="1" ht="32.25" customHeight="1" thickBot="1">
      <c r="A28" s="80" t="s">
        <v>74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2"/>
    </row>
  </sheetData>
  <sheetProtection/>
  <mergeCells count="13">
    <mergeCell ref="A16:L16"/>
    <mergeCell ref="B4:O4"/>
    <mergeCell ref="B6:O6"/>
    <mergeCell ref="A10:A11"/>
    <mergeCell ref="B10:H10"/>
    <mergeCell ref="I10:K10"/>
    <mergeCell ref="L10:O10"/>
    <mergeCell ref="A28:O28"/>
    <mergeCell ref="A17:A18"/>
    <mergeCell ref="B17:D17"/>
    <mergeCell ref="A25:O25"/>
    <mergeCell ref="E17:G17"/>
    <mergeCell ref="H17:L17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19:I20">
      <formula1>D19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2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K29"/>
  <sheetViews>
    <sheetView showGridLines="0" showZeros="0" view="pageBreakPreview" zoomScaleSheetLayoutView="100" zoomScalePageLayoutView="0" workbookViewId="0" topLeftCell="A1">
      <selection activeCell="F11" sqref="F11"/>
    </sheetView>
  </sheetViews>
  <sheetFormatPr defaultColWidth="11.421875" defaultRowHeight="15"/>
  <cols>
    <col min="1" max="1" width="15.00390625" style="7" customWidth="1"/>
    <col min="2" max="4" width="11.421875" style="7" customWidth="1"/>
    <col min="5" max="5" width="15.00390625" style="7" customWidth="1"/>
    <col min="6" max="6" width="13.7109375" style="7" customWidth="1"/>
    <col min="7" max="8" width="11.421875" style="7" customWidth="1"/>
    <col min="9" max="11" width="15.7109375" style="7" customWidth="1"/>
    <col min="12" max="12" width="12.8515625" style="7" customWidth="1"/>
    <col min="13" max="13" width="13.00390625" style="7" customWidth="1"/>
    <col min="14" max="14" width="13.140625" style="7" customWidth="1"/>
    <col min="15" max="15" width="12.421875" style="7" customWidth="1"/>
    <col min="16" max="16384" width="11.421875" style="7" customWidth="1"/>
  </cols>
  <sheetData>
    <row r="1" ht="15">
      <c r="A1" s="6" t="s">
        <v>18</v>
      </c>
    </row>
    <row r="2" ht="15">
      <c r="A2" s="6" t="s">
        <v>44</v>
      </c>
    </row>
    <row r="3" ht="15">
      <c r="A3" s="6"/>
    </row>
    <row r="4" spans="1:15" ht="15">
      <c r="A4" s="15" t="s">
        <v>24</v>
      </c>
      <c r="B4" s="86" t="s">
        <v>144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</row>
    <row r="5" spans="1:14" ht="4.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5" ht="15">
      <c r="A6" s="15" t="s">
        <v>25</v>
      </c>
      <c r="B6" s="86" t="s">
        <v>145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8"/>
    </row>
    <row r="7" ht="15">
      <c r="A7" s="6"/>
    </row>
    <row r="8" spans="1:15" s="1" customFormat="1" ht="12">
      <c r="A8" s="11" t="s">
        <v>12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89" t="s">
        <v>26</v>
      </c>
      <c r="B10" s="91" t="s">
        <v>27</v>
      </c>
      <c r="C10" s="84"/>
      <c r="D10" s="84"/>
      <c r="E10" s="84"/>
      <c r="F10" s="84"/>
      <c r="G10" s="84"/>
      <c r="H10" s="85"/>
      <c r="I10" s="91" t="s">
        <v>28</v>
      </c>
      <c r="J10" s="84"/>
      <c r="K10" s="85"/>
      <c r="L10" s="91" t="s">
        <v>31</v>
      </c>
      <c r="M10" s="97"/>
      <c r="N10" s="97"/>
      <c r="O10" s="98"/>
      <c r="P10" s="3"/>
      <c r="Q10" s="3"/>
    </row>
    <row r="11" spans="1:15" s="2" customFormat="1" ht="53.25" customHeight="1">
      <c r="A11" s="106"/>
      <c r="B11" s="4" t="s">
        <v>9</v>
      </c>
      <c r="C11" s="5" t="s">
        <v>0</v>
      </c>
      <c r="D11" s="5" t="s">
        <v>1</v>
      </c>
      <c r="E11" s="5" t="s">
        <v>2</v>
      </c>
      <c r="F11" s="5" t="s">
        <v>3</v>
      </c>
      <c r="G11" s="5" t="s">
        <v>4</v>
      </c>
      <c r="H11" s="10" t="s">
        <v>5</v>
      </c>
      <c r="I11" s="16" t="s">
        <v>41</v>
      </c>
      <c r="J11" s="17" t="s">
        <v>29</v>
      </c>
      <c r="K11" s="18" t="s">
        <v>30</v>
      </c>
      <c r="L11" s="19" t="s">
        <v>32</v>
      </c>
      <c r="M11" s="17" t="s">
        <v>33</v>
      </c>
      <c r="N11" s="17" t="s">
        <v>34</v>
      </c>
      <c r="O11" s="18" t="s">
        <v>35</v>
      </c>
    </row>
    <row r="12" spans="1:15" s="2" customFormat="1" ht="72">
      <c r="A12" s="43">
        <v>1</v>
      </c>
      <c r="B12" s="108" t="s">
        <v>54</v>
      </c>
      <c r="C12" s="108" t="s">
        <v>126</v>
      </c>
      <c r="D12" s="108" t="s">
        <v>56</v>
      </c>
      <c r="E12" s="108" t="s">
        <v>55</v>
      </c>
      <c r="F12" s="108" t="s">
        <v>59</v>
      </c>
      <c r="G12" s="156"/>
      <c r="H12" s="156"/>
      <c r="I12" s="157">
        <v>5604067</v>
      </c>
      <c r="J12" s="157">
        <v>5604067</v>
      </c>
      <c r="K12" s="157">
        <v>39939</v>
      </c>
      <c r="L12" s="158">
        <v>42200</v>
      </c>
      <c r="M12" s="158">
        <v>51250</v>
      </c>
      <c r="N12" s="158">
        <v>5310</v>
      </c>
      <c r="O12" s="158" t="s">
        <v>142</v>
      </c>
    </row>
    <row r="13" spans="1:15" s="2" customFormat="1" ht="120">
      <c r="A13" s="43">
        <v>2</v>
      </c>
      <c r="B13" s="31" t="s">
        <v>54</v>
      </c>
      <c r="C13" s="31" t="s">
        <v>53</v>
      </c>
      <c r="D13" s="31" t="s">
        <v>56</v>
      </c>
      <c r="E13" s="31" t="s">
        <v>55</v>
      </c>
      <c r="F13" s="31" t="s">
        <v>59</v>
      </c>
      <c r="G13" s="31" t="s">
        <v>55</v>
      </c>
      <c r="H13" s="31" t="s">
        <v>62</v>
      </c>
      <c r="I13" s="32">
        <v>545429</v>
      </c>
      <c r="J13" s="32">
        <v>658674</v>
      </c>
      <c r="K13" s="32">
        <v>113421.64</v>
      </c>
      <c r="L13" s="33">
        <v>420</v>
      </c>
      <c r="M13" s="33">
        <v>372</v>
      </c>
      <c r="N13" s="33">
        <v>12</v>
      </c>
      <c r="O13" s="158" t="s">
        <v>65</v>
      </c>
    </row>
    <row r="14" spans="1:15" s="2" customFormat="1" ht="84">
      <c r="A14" s="43">
        <v>3</v>
      </c>
      <c r="B14" s="31" t="s">
        <v>54</v>
      </c>
      <c r="C14" s="31" t="s">
        <v>53</v>
      </c>
      <c r="D14" s="31" t="s">
        <v>56</v>
      </c>
      <c r="E14" s="31" t="s">
        <v>55</v>
      </c>
      <c r="F14" s="31" t="s">
        <v>58</v>
      </c>
      <c r="G14" s="31" t="s">
        <v>55</v>
      </c>
      <c r="H14" s="31" t="s">
        <v>60</v>
      </c>
      <c r="I14" s="32">
        <v>4047185</v>
      </c>
      <c r="J14" s="32">
        <v>3908609</v>
      </c>
      <c r="K14" s="32">
        <v>992995.64</v>
      </c>
      <c r="L14" s="33">
        <v>7635</v>
      </c>
      <c r="M14" s="33">
        <v>7028</v>
      </c>
      <c r="N14" s="33">
        <v>1905</v>
      </c>
      <c r="O14" s="158" t="s">
        <v>67</v>
      </c>
    </row>
    <row r="15" spans="1:15" s="2" customFormat="1" ht="12">
      <c r="A15" s="11" t="s">
        <v>13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23"/>
      <c r="N15" s="23"/>
      <c r="O15" s="1"/>
    </row>
    <row r="16" spans="13:14" s="2" customFormat="1" ht="12.75" thickBot="1">
      <c r="M16" s="1"/>
      <c r="N16" s="1"/>
    </row>
    <row r="17" spans="1:14" s="2" customFormat="1" ht="15.75" customHeight="1" thickBot="1">
      <c r="A17" s="83" t="s">
        <v>10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5"/>
      <c r="M17" s="23"/>
      <c r="N17" s="23"/>
    </row>
    <row r="18" spans="1:14" s="2" customFormat="1" ht="32.25" customHeight="1">
      <c r="A18" s="89" t="s">
        <v>36</v>
      </c>
      <c r="B18" s="160" t="s">
        <v>42</v>
      </c>
      <c r="C18" s="161"/>
      <c r="D18" s="162"/>
      <c r="E18" s="160" t="s">
        <v>37</v>
      </c>
      <c r="F18" s="163"/>
      <c r="G18" s="163"/>
      <c r="H18" s="160" t="s">
        <v>38</v>
      </c>
      <c r="I18" s="163"/>
      <c r="J18" s="163"/>
      <c r="K18" s="163"/>
      <c r="L18" s="164"/>
      <c r="M18" s="23"/>
      <c r="N18" s="23"/>
    </row>
    <row r="19" spans="1:12" s="2" customFormat="1" ht="53.25" customHeight="1">
      <c r="A19" s="159"/>
      <c r="B19" s="165" t="s">
        <v>6</v>
      </c>
      <c r="C19" s="165" t="s">
        <v>7</v>
      </c>
      <c r="D19" s="165" t="s">
        <v>8</v>
      </c>
      <c r="E19" s="55" t="s">
        <v>46</v>
      </c>
      <c r="F19" s="55" t="s">
        <v>52</v>
      </c>
      <c r="G19" s="55" t="s">
        <v>8</v>
      </c>
      <c r="H19" s="55" t="s">
        <v>20</v>
      </c>
      <c r="I19" s="165" t="s">
        <v>21</v>
      </c>
      <c r="J19" s="165" t="s">
        <v>22</v>
      </c>
      <c r="K19" s="165" t="s">
        <v>23</v>
      </c>
      <c r="L19" s="165" t="s">
        <v>8</v>
      </c>
    </row>
    <row r="20" spans="1:14" s="2" customFormat="1" ht="22.5" customHeight="1">
      <c r="A20" s="108" t="s">
        <v>143</v>
      </c>
      <c r="B20" s="47">
        <v>2529</v>
      </c>
      <c r="C20" s="47">
        <v>2781</v>
      </c>
      <c r="D20" s="44">
        <f>SUM(B20:C20)</f>
        <v>5310</v>
      </c>
      <c r="E20" s="47">
        <v>3186</v>
      </c>
      <c r="F20" s="47">
        <v>2124</v>
      </c>
      <c r="G20" s="44">
        <f>SUM(E20:F20)</f>
        <v>5310</v>
      </c>
      <c r="H20" s="47">
        <v>1480</v>
      </c>
      <c r="I20" s="47">
        <v>0</v>
      </c>
      <c r="J20" s="47">
        <v>0</v>
      </c>
      <c r="K20" s="47">
        <v>3830</v>
      </c>
      <c r="L20" s="44">
        <f>SUM(H20:K20)</f>
        <v>5310</v>
      </c>
      <c r="M20" s="34"/>
      <c r="N20" s="35"/>
    </row>
    <row r="21" spans="1:14" s="2" customFormat="1" ht="22.5" customHeight="1">
      <c r="A21" s="43">
        <v>2</v>
      </c>
      <c r="B21" s="45">
        <v>8</v>
      </c>
      <c r="C21" s="45">
        <v>4</v>
      </c>
      <c r="D21" s="48">
        <f>B21+C21</f>
        <v>12</v>
      </c>
      <c r="E21" s="47">
        <v>0</v>
      </c>
      <c r="F21" s="47">
        <v>12</v>
      </c>
      <c r="G21" s="49">
        <f>SUM(E21:F21)</f>
        <v>12</v>
      </c>
      <c r="H21" s="46"/>
      <c r="I21" s="49"/>
      <c r="J21" s="50">
        <v>12</v>
      </c>
      <c r="K21" s="50"/>
      <c r="L21" s="44">
        <f>SUM(H21:K21)</f>
        <v>12</v>
      </c>
      <c r="M21" s="34"/>
      <c r="N21" s="35"/>
    </row>
    <row r="22" spans="1:14" s="2" customFormat="1" ht="15">
      <c r="A22" s="43">
        <v>3</v>
      </c>
      <c r="B22" s="45">
        <v>540</v>
      </c>
      <c r="C22" s="45">
        <v>539</v>
      </c>
      <c r="D22" s="48">
        <f>SUM(B22:C22)</f>
        <v>1079</v>
      </c>
      <c r="E22" s="47">
        <v>766</v>
      </c>
      <c r="F22" s="47">
        <v>313</v>
      </c>
      <c r="G22" s="49">
        <f>SUM(E22:F22)</f>
        <v>1079</v>
      </c>
      <c r="H22" s="51">
        <v>962</v>
      </c>
      <c r="I22" s="51">
        <v>77</v>
      </c>
      <c r="J22" s="51">
        <v>0</v>
      </c>
      <c r="K22" s="51">
        <v>40</v>
      </c>
      <c r="L22" s="44">
        <f>SUM(H22:K22)</f>
        <v>1079</v>
      </c>
      <c r="M22" s="1"/>
      <c r="N22" s="1"/>
    </row>
    <row r="23" spans="1:15" s="2" customFormat="1" ht="12">
      <c r="A23" s="11" t="s">
        <v>14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="2" customFormat="1" ht="12.75" thickBot="1"/>
    <row r="25" spans="1:27" s="1" customFormat="1" ht="12">
      <c r="A25" s="21" t="s">
        <v>39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15" s="2" customFormat="1" ht="37.5" customHeight="1" thickBot="1">
      <c r="A26" s="80" t="s">
        <v>69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</row>
    <row r="27" spans="1:35" s="1" customFormat="1" ht="12.75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7" s="1" customFormat="1" ht="12">
      <c r="A28" s="22" t="s">
        <v>40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3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15" s="2" customFormat="1" ht="34.5" customHeight="1" thickBot="1">
      <c r="A29" s="80" t="s">
        <v>75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2"/>
    </row>
  </sheetData>
  <sheetProtection/>
  <mergeCells count="13">
    <mergeCell ref="A17:L17"/>
    <mergeCell ref="E18:G18"/>
    <mergeCell ref="H18:L18"/>
    <mergeCell ref="A29:O29"/>
    <mergeCell ref="A18:A19"/>
    <mergeCell ref="B18:D18"/>
    <mergeCell ref="A26:O26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J20 H20">
      <formula1>D20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2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BEMolina</cp:lastModifiedBy>
  <cp:lastPrinted>2016-05-03T20:49:48Z</cp:lastPrinted>
  <dcterms:created xsi:type="dcterms:W3CDTF">2014-01-22T14:40:17Z</dcterms:created>
  <dcterms:modified xsi:type="dcterms:W3CDTF">2016-05-10T22:59:01Z</dcterms:modified>
  <cp:category/>
  <cp:version/>
  <cp:contentType/>
  <cp:contentStatus/>
</cp:coreProperties>
</file>