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808"/>
  </bookViews>
  <sheets>
    <sheet name="Enfoque de Género" sheetId="1" r:id="rId1"/>
    <sheet name="Niñez" sheetId="38" r:id="rId2"/>
    <sheet name="Pueblos Indígenas" sheetId="33" r:id="rId3"/>
    <sheet name="Seguridad y Justicia" sheetId="34" r:id="rId4"/>
    <sheet name="Educación" sheetId="35" r:id="rId5"/>
    <sheet name="Desnutrición" sheetId="36" r:id="rId6"/>
    <sheet name="Recursos Hídricos" sheetId="37" r:id="rId7"/>
    <sheet name="Juventud" sheetId="40" r:id="rId8"/>
    <sheet name="Gestión de Riesgo" sheetId="39" r:id="rId9"/>
  </sheets>
  <definedNames>
    <definedName name="_xlnm.Print_Area" localSheetId="5">Desnutrición!$A$1:$O$48</definedName>
    <definedName name="_xlnm.Print_Area" localSheetId="4">Educación!$A$1:$O$48</definedName>
    <definedName name="_xlnm.Print_Area" localSheetId="0">'Enfoque de Género'!$A$1:$R$35</definedName>
    <definedName name="_xlnm.Print_Area" localSheetId="8">'Gestión de Riesgo'!$A$1:$O$48</definedName>
    <definedName name="_xlnm.Print_Area" localSheetId="7">Juventud!$A$1:$O$48</definedName>
    <definedName name="_xlnm.Print_Area" localSheetId="1">Niñez!$A$1:$O$34</definedName>
    <definedName name="_xlnm.Print_Area" localSheetId="2">'Pueblos Indígenas'!$A$1:$O$48</definedName>
    <definedName name="_xlnm.Print_Area" localSheetId="6">'Recursos Hídricos'!$A$1:$O$48</definedName>
    <definedName name="_xlnm.Print_Area" localSheetId="3">'Seguridad y Justicia'!$A$1:$O$48</definedName>
    <definedName name="_xlnm.Print_Titles" localSheetId="5">Desnutrición!$1:$3</definedName>
    <definedName name="_xlnm.Print_Titles" localSheetId="4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1">Niñez!$1:$3</definedName>
    <definedName name="_xlnm.Print_Titles" localSheetId="2">'Pueblos Indígenas'!$1:$3</definedName>
    <definedName name="_xlnm.Print_Titles" localSheetId="6">'Recursos Hídricos'!$1:$3</definedName>
    <definedName name="_xlnm.Print_Titles" localSheetId="3">'Seguridad y Justicia'!$1:$3</definedName>
  </definedNames>
  <calcPr calcId="145621"/>
</workbook>
</file>

<file path=xl/calcChain.xml><?xml version="1.0" encoding="utf-8"?>
<calcChain xmlns="http://schemas.openxmlformats.org/spreadsheetml/2006/main">
  <c r="J9" i="38" l="1"/>
  <c r="I9" i="38"/>
  <c r="J26" i="1" l="1"/>
  <c r="G23" i="38" l="1"/>
  <c r="L23" i="38"/>
  <c r="K16" i="38"/>
  <c r="J16" i="38"/>
  <c r="I16" i="38"/>
  <c r="K15" i="38"/>
  <c r="J15" i="38"/>
  <c r="I15" i="38"/>
  <c r="K14" i="38"/>
  <c r="J14" i="38"/>
  <c r="I14" i="38"/>
  <c r="K13" i="38"/>
  <c r="J13" i="38"/>
  <c r="I13" i="38"/>
  <c r="N16" i="1" l="1"/>
  <c r="N15" i="1"/>
  <c r="L16" i="1"/>
  <c r="M16" i="1"/>
  <c r="M15" i="1"/>
  <c r="L15" i="1"/>
  <c r="N14" i="1"/>
  <c r="N13" i="1"/>
  <c r="M14" i="1"/>
  <c r="M13" i="1"/>
  <c r="L14" i="1"/>
  <c r="L13" i="1"/>
  <c r="G26" i="38" l="1"/>
  <c r="D26" i="38"/>
  <c r="G24" i="38"/>
  <c r="J27" i="1"/>
  <c r="D27" i="1"/>
  <c r="J25" i="1"/>
  <c r="D25" i="38" l="1"/>
  <c r="D23" i="38" l="1"/>
  <c r="Q23" i="1"/>
  <c r="G25" i="38" l="1"/>
  <c r="D24" i="38"/>
  <c r="I29" i="33"/>
  <c r="D28" i="33"/>
  <c r="D26" i="1"/>
  <c r="Q25" i="1" l="1"/>
  <c r="D25" i="1"/>
  <c r="Q24" i="1"/>
  <c r="J24" i="1"/>
  <c r="D24" i="1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28" i="34"/>
  <c r="I28" i="34"/>
  <c r="D28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D29" i="33"/>
  <c r="N28" i="33"/>
  <c r="I28" i="33"/>
  <c r="D23" i="1"/>
  <c r="J23" i="1"/>
</calcChain>
</file>

<file path=xl/sharedStrings.xml><?xml version="1.0" encoding="utf-8"?>
<sst xmlns="http://schemas.openxmlformats.org/spreadsheetml/2006/main" count="553" uniqueCount="102">
  <si>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</si>
  <si>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</si>
  <si>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</si>
  <si>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</si>
  <si>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</si>
  <si>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</si>
  <si>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</si>
  <si>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</si>
  <si>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</si>
  <si>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</si>
  <si>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</si>
  <si>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</si>
  <si>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</si>
  <si>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</si>
  <si>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</si>
  <si>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</si>
  <si>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</si>
  <si>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</si>
  <si>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</si>
  <si>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</si>
  <si>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</si>
  <si>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</si>
  <si>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</si>
  <si>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</si>
  <si>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</si>
  <si>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</si>
  <si>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</si>
  <si>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</si>
  <si>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</si>
  <si>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</si>
  <si>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</si>
  <si>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</si>
  <si>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</si>
  <si>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</si>
  <si>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</si>
  <si>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</si>
  <si>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</si>
  <si>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</si>
  <si>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</si>
  <si>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</si>
  <si>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</si>
  <si>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</si>
  <si>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</si>
  <si>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</si>
  <si>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</si>
  <si>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</si>
  <si>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</si>
  <si>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</si>
  <si>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</si>
  <si>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</si>
  <si>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</si>
  <si>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</si>
  <si>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</si>
  <si>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</si>
  <si>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</si>
  <si>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</si>
  <si>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</si>
  <si>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</si>
  <si>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</si>
  <si>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</si>
  <si>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</si>
  <si>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</si>
  <si>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</si>
  <si>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11140067 - Consejo Nacional de Adopciones</t>
  </si>
  <si>
    <t>11140067</t>
  </si>
  <si>
    <t>11</t>
  </si>
  <si>
    <t>000</t>
  </si>
  <si>
    <t>00</t>
  </si>
  <si>
    <t>002</t>
  </si>
  <si>
    <t>0101</t>
  </si>
  <si>
    <t>003</t>
  </si>
  <si>
    <t>12</t>
  </si>
  <si>
    <t>MADRES Y/O PADRES BIOLÓGICOS EN CONFLICTO CON SU PARENTALIDAD, ORIENTADOS</t>
  </si>
  <si>
    <t>13</t>
  </si>
  <si>
    <t xml:space="preserve"> </t>
  </si>
  <si>
    <t>-</t>
  </si>
  <si>
    <t>NNA INTEGRADOS EN FAMILIAS ADOPTIVAS</t>
  </si>
  <si>
    <t>HOGARES DE PROTECCIÓN, ABRIGO Y CUIDADO DE NNA, SUPERVISADOS Y CAPACITADOS.</t>
  </si>
  <si>
    <t>HOGARES DE PROTECCIÓN, ABRIGO Y CUIDADO DE NNA, AUTORIZADOS Y/O REVALIDADOS</t>
  </si>
  <si>
    <r>
      <t>(F3)</t>
    </r>
    <r>
      <rPr>
        <b/>
        <sz val="9"/>
        <color indexed="8"/>
        <rFont val="Arial"/>
        <family val="2"/>
      </rPr>
      <t xml:space="preserve">
Ejecutado</t>
    </r>
  </si>
  <si>
    <r>
      <t>(F2)</t>
    </r>
    <r>
      <rPr>
        <b/>
        <sz val="9"/>
        <color indexed="8"/>
        <rFont val="Arial"/>
        <family val="2"/>
      </rPr>
      <t xml:space="preserve">
Vigente</t>
    </r>
  </si>
  <si>
    <r>
      <t xml:space="preserve">(F1) </t>
    </r>
    <r>
      <rPr>
        <b/>
        <sz val="9"/>
        <color indexed="8"/>
        <rFont val="Arial"/>
        <family val="2"/>
      </rPr>
      <t xml:space="preserve">
Aprobado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</si>
  <si>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</si>
  <si>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</si>
  <si>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(G1)</t>
    </r>
    <r>
      <rPr>
        <b/>
        <sz val="9"/>
        <color indexed="8"/>
        <rFont val="Arial"/>
        <family val="2"/>
      </rPr>
      <t xml:space="preserve">
Programada
Inicial</t>
    </r>
  </si>
  <si>
    <r>
      <t>(G2)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</si>
  <si>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(G3)</t>
    </r>
    <r>
      <rPr>
        <b/>
        <sz val="9"/>
        <color indexed="8"/>
        <rFont val="Arial"/>
        <family val="2"/>
      </rPr>
      <t xml:space="preserve">
Ejecutada
Acumulada</t>
    </r>
  </si>
  <si>
    <r>
      <t>(G4)</t>
    </r>
    <r>
      <rPr>
        <b/>
        <sz val="9"/>
        <color indexed="8"/>
        <rFont val="Arial"/>
        <family val="2"/>
      </rPr>
      <t xml:space="preserve">
Nombre del Producto</t>
    </r>
  </si>
  <si>
    <r>
      <t xml:space="preserve">(E) </t>
    </r>
    <r>
      <rPr>
        <b/>
        <sz val="9"/>
        <color indexed="8"/>
        <rFont val="Arial"/>
        <family val="2"/>
      </rPr>
      <t xml:space="preserve">
Nivel Asociado del Clasificador</t>
    </r>
  </si>
  <si>
    <t>Nivel 1</t>
  </si>
  <si>
    <t>Nivel 2</t>
  </si>
  <si>
    <t>Nivel 3</t>
  </si>
  <si>
    <t>8</t>
  </si>
  <si>
    <t>4</t>
  </si>
  <si>
    <t>3</t>
  </si>
  <si>
    <t>6</t>
  </si>
  <si>
    <t>0</t>
  </si>
  <si>
    <t>ACTORES SOCIALES    INFORMADOS SOBRE  ATENCIÓN EMERGENTE A MADRES Y/O PADRES  EN CONFLICTO CON SU PARENTALIDAD.</t>
  </si>
  <si>
    <r>
      <rPr>
        <b/>
        <sz val="9"/>
        <color indexed="8"/>
        <rFont val="Arial"/>
        <family val="2"/>
      </rPr>
      <t xml:space="preserve">1. </t>
    </r>
    <r>
      <rPr>
        <sz val="9"/>
        <color indexed="8"/>
        <rFont val="Arial"/>
        <family val="2"/>
      </rPr>
      <t xml:space="preserve">Corresponde a las Resoluciones Finales del Proceso Administrativo  de Adopción,  emitidas por la  Dirección General del CNA , después de conocidos y resueltos favorablemente por el Consejo Nacional de Adopciones que reúnen los requisitos regulados en la Ley de Adopciones, Leyes Internacionales y Ordinarias Nacionales, así como  los estándares internacionales vigentes.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Durante el primer cuatrimestre del 2016, se orientó a 17 madres  biológicas y a 1 padre biológico en conflicto con su parentalidad.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9"/>
        <rFont val="Arial"/>
        <family val="2"/>
      </rPr>
      <t xml:space="preserve"> Se ha informado a  27 hombres y a 128 mujeres, actores del sector salud, educación, líderes religiosos y comunitarios, juzgados e instituciones en pro de la niñez y mujer, sobre  atención emergente a madres y/o padres  en conflicto con su parentalidad.</t>
    </r>
    <r>
      <rPr>
        <b/>
        <sz val="9"/>
        <rFont val="Arial"/>
        <family val="2"/>
      </rPr>
      <t xml:space="preserve">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 </t>
    </r>
    <r>
      <rPr>
        <sz val="9"/>
        <color indexed="8"/>
        <rFont val="Arial"/>
        <family val="2"/>
      </rPr>
      <t xml:space="preserve">En el primer cuatrimestre 2016 se culmina la supervisión de 43 hogares de abrigo y protección, donde se encuentran abrigados 894 NNA.   En el presente cuatrimestre no se brinda capacitación a los delegados de hogares de protección se estará reportando avances en el segundo cuatrimestre.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</t>
    </r>
    <r>
      <rPr>
        <sz val="9"/>
        <color indexed="8"/>
        <rFont val="Arial"/>
        <family val="2"/>
      </rPr>
      <t xml:space="preserve">En el primer cuatrimestre  del 2016 fueron autorizados 6 hogares de abrigo y protección con un total de 137 NNA abrigados;  de estos, 01 hogar de abrigo y protección hasta el 06-05-2016 no abriga NNA. </t>
    </r>
  </si>
  <si>
    <r>
      <rPr>
        <b/>
        <sz val="9"/>
        <color indexed="8"/>
        <rFont val="Arial"/>
        <family val="2"/>
      </rPr>
      <t xml:space="preserve">2.  </t>
    </r>
    <r>
      <rPr>
        <sz val="9"/>
        <color indexed="8"/>
        <rFont val="Arial"/>
        <family val="2"/>
      </rPr>
      <t>En relación  a la orientación a  madres y/o padres biológicos  en conflicto con su parentalidad, se ha dificultado la localización de las madres o padres, en virtud que han cambiado de residencia y de números telefónicos. Asimismo, existen madres o padres biológicos a quienes no se les puede brindar el proceso de orientación por padecimientos mentales o adicciones, porque  limita su razonamiento para poder tomar una decisión consiente en relación al tema de adopción.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</t>
    </r>
    <r>
      <rPr>
        <sz val="9"/>
        <color indexed="8"/>
        <rFont val="Arial"/>
        <family val="2"/>
      </rPr>
      <t xml:space="preserve">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4. </t>
    </r>
    <r>
      <rPr>
        <sz val="9"/>
        <color indexed="8"/>
        <rFont val="Arial"/>
        <family val="2"/>
      </rPr>
      <t xml:space="preserve"> Con respecto a los NNA abrigados en hogares de abrigo y protección, no se cuenta con información que defina el grupo étnico al que pertenecen  o al que se dentifiquen.</t>
    </r>
  </si>
  <si>
    <r>
      <rPr>
        <b/>
        <sz val="9"/>
        <color indexed="8"/>
        <rFont val="Arial"/>
        <family val="2"/>
      </rPr>
      <t xml:space="preserve">2. </t>
    </r>
    <r>
      <rPr>
        <sz val="9"/>
        <color indexed="8"/>
        <rFont val="Arial"/>
        <family val="2"/>
      </rPr>
      <t xml:space="preserve">La edad de los niños no permite que ellos auto determinen a que grupo étnico pertenecen.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9"/>
        <color indexed="8"/>
        <rFont val="Arial"/>
        <family val="2"/>
      </rPr>
      <t xml:space="preserve">Con respecto a los NNA abrigados en hogares de abrigo y protección,  no se cuenta con información que defina el grupo étnico al que pertenecen  o al que se identifiquen.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</t>
    </r>
  </si>
  <si>
    <r>
      <t xml:space="preserve">1. Corresponde a las Resoluciones Finales del Proceso Administrativo  de Adopción,  emitidas por la  Dirección General del CNA , después de conocidos y resueltos favorablemente por el Consejo Nacional de Adopciones que reúnen los requisitos regulados en la Ley de Adopciones, Leyes Internacionales y Ordinarias Nacionales, así como  los estándares internacionales vigentes.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2.</t>
    </r>
    <r>
      <rPr>
        <sz val="9"/>
        <color indexed="8"/>
        <rFont val="Arial"/>
        <family val="2"/>
      </rPr>
      <t xml:space="preserve"> Los datos que se dan a conocer en esta sección corresponden al número de niños que han sido respaldados por el proceso de orientación que se brinda a la madre y/o padre en conflicto con su parentalidad.         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9"/>
        <color indexed="8"/>
        <rFont val="Arial"/>
        <family val="2"/>
      </rPr>
      <t xml:space="preserve"> En el primer cuatrimestre 2016 se culmina la supervisión de 43 hogares de abrigo y protección, donde se encuentran abrigados 576 NNA.   En el presente cuatrimestre no se brinda capacitación a los delegados de hogares de protección se estará reportando avances en el segundo cuatrimestre.    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</t>
    </r>
    <r>
      <rPr>
        <sz val="9"/>
        <color indexed="8"/>
        <rFont val="Arial"/>
        <family val="2"/>
      </rPr>
      <t>En el primer en el primer cuatrimestre del 2016 fueron autorizados 6 hogares de abrigo y protección un total de  96 NNA abrigados;  de estos, 01 hogar de abrigo y protección hasta ese momento no abrigaban NNA.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</si>
</sst>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165" fontId="4" fillId="2" borderId="34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justify" vertical="center" wrapText="1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right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justify" vertical="center" wrapText="1"/>
    </xf>
    <xf numFmtId="49" fontId="4" fillId="2" borderId="42" xfId="0" applyNumberFormat="1" applyFont="1" applyFill="1" applyBorder="1" applyAlignment="1">
      <alignment horizontal="center" vertical="center"/>
    </xf>
    <xf numFmtId="3" fontId="4" fillId="2" borderId="45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42" xfId="0" applyNumberFormat="1" applyFont="1" applyFill="1" applyBorder="1" applyAlignment="1">
      <alignment horizontal="center" vertical="center"/>
    </xf>
    <xf numFmtId="1" fontId="3" fillId="2" borderId="43" xfId="0" applyNumberFormat="1" applyFont="1" applyFill="1" applyBorder="1" applyAlignment="1">
      <alignment horizontal="center" vertical="center"/>
    </xf>
    <xf numFmtId="164" fontId="4" fillId="2" borderId="47" xfId="0" applyNumberFormat="1" applyFont="1" applyFill="1" applyBorder="1" applyAlignment="1">
      <alignment horizontal="right" vertical="center"/>
    </xf>
    <xf numFmtId="0" fontId="4" fillId="2" borderId="59" xfId="0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164" fontId="4" fillId="2" borderId="61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3" fontId="4" fillId="2" borderId="5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justify" vertical="center" wrapText="1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4" fillId="2" borderId="41" xfId="0" applyNumberFormat="1" applyFont="1" applyFill="1" applyBorder="1" applyAlignment="1">
      <alignment horizontal="center"/>
    </xf>
    <xf numFmtId="1" fontId="4" fillId="2" borderId="42" xfId="0" applyNumberFormat="1" applyFont="1" applyFill="1" applyBorder="1" applyAlignment="1">
      <alignment horizontal="center"/>
    </xf>
    <xf numFmtId="1" fontId="3" fillId="2" borderId="43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center"/>
    </xf>
    <xf numFmtId="1" fontId="3" fillId="2" borderId="42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center"/>
    </xf>
    <xf numFmtId="1" fontId="3" fillId="2" borderId="28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1" fontId="12" fillId="2" borderId="62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justify" vertical="center" wrapText="1"/>
    </xf>
    <xf numFmtId="0" fontId="11" fillId="0" borderId="28" xfId="0" applyFont="1" applyFill="1" applyBorder="1" applyAlignment="1">
      <alignment horizontal="justify" vertical="center" wrapText="1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164" fontId="4" fillId="2" borderId="63" xfId="0" applyNumberFormat="1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/>
    </xf>
    <xf numFmtId="0" fontId="4" fillId="2" borderId="64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49" fontId="4" fillId="2" borderId="64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1" fontId="4" fillId="2" borderId="25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27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49" fontId="4" fillId="2" borderId="42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 locked="0"/>
    </xf>
    <xf numFmtId="49" fontId="3" fillId="2" borderId="43" xfId="0" applyNumberFormat="1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" fontId="3" fillId="2" borderId="61" xfId="0" applyNumberFormat="1" applyFont="1" applyFill="1" applyBorder="1" applyAlignment="1">
      <alignment horizontal="center"/>
    </xf>
    <xf numFmtId="1" fontId="3" fillId="2" borderId="54" xfId="0" applyNumberFormat="1" applyFont="1" applyFill="1" applyBorder="1" applyAlignment="1">
      <alignment horizontal="center"/>
    </xf>
    <xf numFmtId="1" fontId="3" fillId="2" borderId="55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1" fontId="3" fillId="2" borderId="3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56" xfId="0" applyNumberFormat="1" applyFont="1" applyFill="1" applyBorder="1" applyAlignment="1">
      <alignment horizontal="center"/>
    </xf>
    <xf numFmtId="1" fontId="3" fillId="2" borderId="57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3" fillId="2" borderId="56" xfId="0" applyNumberFormat="1" applyFont="1" applyFill="1" applyBorder="1" applyAlignment="1">
      <alignment horizontal="center" vertical="center"/>
    </xf>
    <xf numFmtId="1" fontId="3" fillId="2" borderId="57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56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left"/>
    </xf>
    <xf numFmtId="0" fontId="2" fillId="4" borderId="49" xfId="0" applyFont="1" applyFill="1" applyBorder="1" applyAlignment="1">
      <alignment horizontal="left"/>
    </xf>
    <xf numFmtId="0" fontId="2" fillId="4" borderId="50" xfId="0" applyFont="1" applyFill="1" applyBorder="1" applyAlignment="1">
      <alignment horizontal="left"/>
    </xf>
    <xf numFmtId="14" fontId="2" fillId="4" borderId="48" xfId="0" applyNumberFormat="1" applyFont="1" applyFill="1" applyBorder="1" applyAlignment="1">
      <alignment horizontal="left"/>
    </xf>
    <xf numFmtId="0" fontId="9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/>
    </xf>
    <xf numFmtId="1" fontId="4" fillId="2" borderId="60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0</xdr:rowOff>
    </xdr:from>
    <xdr:to>
      <xdr:col>11</xdr:col>
      <xdr:colOff>66675</xdr:colOff>
      <xdr:row>27</xdr:row>
      <xdr:rowOff>73025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4962525" y="366712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14</xdr:row>
      <xdr:rowOff>133350</xdr:rowOff>
    </xdr:from>
    <xdr:to>
      <xdr:col>9</xdr:col>
      <xdr:colOff>428625</xdr:colOff>
      <xdr:row>26</xdr:row>
      <xdr:rowOff>273050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228975" y="319087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13</xdr:row>
      <xdr:rowOff>57150</xdr:rowOff>
    </xdr:from>
    <xdr:to>
      <xdr:col>9</xdr:col>
      <xdr:colOff>1009650</xdr:colOff>
      <xdr:row>26</xdr:row>
      <xdr:rowOff>44450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810000" y="296227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14</xdr:row>
      <xdr:rowOff>0</xdr:rowOff>
    </xdr:from>
    <xdr:to>
      <xdr:col>10</xdr:col>
      <xdr:colOff>381000</xdr:colOff>
      <xdr:row>26</xdr:row>
      <xdr:rowOff>139700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229100" y="305752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10</xdr:col>
      <xdr:colOff>200025</xdr:colOff>
      <xdr:row>26</xdr:row>
      <xdr:rowOff>444500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48125" y="336232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12</xdr:row>
      <xdr:rowOff>85725</xdr:rowOff>
    </xdr:from>
    <xdr:to>
      <xdr:col>9</xdr:col>
      <xdr:colOff>1028700</xdr:colOff>
      <xdr:row>25</xdr:row>
      <xdr:rowOff>330200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67175" y="2838450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95250</xdr:rowOff>
    </xdr:from>
    <xdr:to>
      <xdr:col>10</xdr:col>
      <xdr:colOff>247650</xdr:colOff>
      <xdr:row>26</xdr:row>
      <xdr:rowOff>387350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095750" y="3305175"/>
          <a:ext cx="4733925" cy="229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s-G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800000"/>
              </a:solidFill>
              <a:effectLst/>
              <a:latin typeface="Arial Black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showZeros="0" tabSelected="1" view="pageBreakPreview" zoomScaleSheetLayoutView="100" workbookViewId="0">
      <selection activeCell="A35" sqref="A35:R35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4.140625" style="13" customWidth="1"/>
    <col min="12" max="14" width="15.7109375" style="13" customWidth="1"/>
    <col min="15" max="15" width="12.85546875" style="13" customWidth="1"/>
    <col min="16" max="16" width="13" style="13" customWidth="1"/>
    <col min="17" max="17" width="13.140625" style="13" customWidth="1"/>
    <col min="18" max="18" width="12.42578125" style="13" customWidth="1"/>
    <col min="19" max="16384" width="11.42578125" style="13"/>
  </cols>
  <sheetData>
    <row r="1" spans="1:20" ht="15" x14ac:dyDescent="0.25">
      <c r="A1" s="12" t="s">
        <v>11</v>
      </c>
    </row>
    <row r="2" spans="1:20" ht="15" x14ac:dyDescent="0.25">
      <c r="A2" s="12" t="s">
        <v>27</v>
      </c>
    </row>
    <row r="3" spans="1:20" ht="15" x14ac:dyDescent="0.25">
      <c r="A3" s="12"/>
    </row>
    <row r="4" spans="1:20" ht="15" x14ac:dyDescent="0.25">
      <c r="A4" s="80" t="s">
        <v>33</v>
      </c>
      <c r="B4" s="230" t="s">
        <v>63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</row>
    <row r="5" spans="1:20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20" ht="15" x14ac:dyDescent="0.25">
      <c r="A6" s="80" t="s">
        <v>34</v>
      </c>
      <c r="B6" s="233">
        <v>42501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1:20" ht="15" x14ac:dyDescent="0.25">
      <c r="A7" s="12"/>
    </row>
    <row r="8" spans="1:20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20" s="2" customFormat="1" ht="12.75" thickBot="1" x14ac:dyDescent="0.25">
      <c r="L9" s="1"/>
      <c r="N9" s="1"/>
      <c r="P9" s="1"/>
      <c r="Q9" s="1"/>
    </row>
    <row r="10" spans="1:20" s="2" customFormat="1" ht="52.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3" t="s">
        <v>88</v>
      </c>
      <c r="J10" s="244"/>
      <c r="K10" s="245"/>
      <c r="L10" s="236" t="s">
        <v>82</v>
      </c>
      <c r="M10" s="228"/>
      <c r="N10" s="229"/>
      <c r="O10" s="240" t="s">
        <v>83</v>
      </c>
      <c r="P10" s="241"/>
      <c r="Q10" s="241"/>
      <c r="R10" s="242"/>
      <c r="S10" s="9"/>
      <c r="T10" s="9"/>
    </row>
    <row r="11" spans="1:20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175" t="s">
        <v>89</v>
      </c>
      <c r="J11" s="170" t="s">
        <v>90</v>
      </c>
      <c r="K11" s="174" t="s">
        <v>91</v>
      </c>
      <c r="L11" s="166" t="s">
        <v>81</v>
      </c>
      <c r="M11" s="82" t="s">
        <v>80</v>
      </c>
      <c r="N11" s="83" t="s">
        <v>79</v>
      </c>
      <c r="O11" s="84" t="s">
        <v>84</v>
      </c>
      <c r="P11" s="82" t="s">
        <v>85</v>
      </c>
      <c r="Q11" s="82" t="s">
        <v>86</v>
      </c>
      <c r="R11" s="85" t="s">
        <v>87</v>
      </c>
    </row>
    <row r="12" spans="1:20" s="2" customFormat="1" ht="45.75" thickBot="1" x14ac:dyDescent="0.25">
      <c r="A12" s="130">
        <v>1</v>
      </c>
      <c r="B12" s="131" t="s">
        <v>64</v>
      </c>
      <c r="C12" s="132" t="s">
        <v>65</v>
      </c>
      <c r="D12" s="132" t="s">
        <v>67</v>
      </c>
      <c r="E12" s="132" t="s">
        <v>66</v>
      </c>
      <c r="F12" s="132" t="s">
        <v>68</v>
      </c>
      <c r="G12" s="133" t="s">
        <v>66</v>
      </c>
      <c r="H12" s="171" t="s">
        <v>69</v>
      </c>
      <c r="I12" s="131" t="s">
        <v>92</v>
      </c>
      <c r="J12" s="132" t="s">
        <v>93</v>
      </c>
      <c r="K12" s="171" t="s">
        <v>94</v>
      </c>
      <c r="L12" s="167">
        <v>3400210</v>
      </c>
      <c r="M12" s="134">
        <v>3394585</v>
      </c>
      <c r="N12" s="135">
        <v>1030021.89</v>
      </c>
      <c r="O12" s="136">
        <v>120</v>
      </c>
      <c r="P12" s="137">
        <v>120</v>
      </c>
      <c r="Q12" s="137">
        <v>53</v>
      </c>
      <c r="R12" s="138" t="s">
        <v>76</v>
      </c>
    </row>
    <row r="13" spans="1:20" s="2" customFormat="1" ht="78.75" x14ac:dyDescent="0.2">
      <c r="A13" s="128">
        <v>2</v>
      </c>
      <c r="B13" s="121" t="s">
        <v>64</v>
      </c>
      <c r="C13" s="97" t="s">
        <v>71</v>
      </c>
      <c r="D13" s="97" t="s">
        <v>67</v>
      </c>
      <c r="E13" s="97" t="s">
        <v>66</v>
      </c>
      <c r="F13" s="97" t="s">
        <v>68</v>
      </c>
      <c r="G13" s="97" t="s">
        <v>66</v>
      </c>
      <c r="H13" s="129" t="s">
        <v>69</v>
      </c>
      <c r="I13" s="96" t="s">
        <v>92</v>
      </c>
      <c r="J13" s="97" t="s">
        <v>93</v>
      </c>
      <c r="K13" s="129" t="s">
        <v>94</v>
      </c>
      <c r="L13" s="190">
        <f>+(259515/2)+942759</f>
        <v>1072516.5</v>
      </c>
      <c r="M13" s="191">
        <f>+(259515/2)+919759</f>
        <v>1049516.5</v>
      </c>
      <c r="N13" s="108">
        <f>+(71051.5/2)+268756.56</f>
        <v>304282.31</v>
      </c>
      <c r="O13" s="104">
        <v>70</v>
      </c>
      <c r="P13" s="105">
        <v>70</v>
      </c>
      <c r="Q13" s="105">
        <v>18</v>
      </c>
      <c r="R13" s="101" t="s">
        <v>72</v>
      </c>
    </row>
    <row r="14" spans="1:20" s="2" customFormat="1" ht="135.75" thickBot="1" x14ac:dyDescent="0.25">
      <c r="A14" s="120">
        <v>3</v>
      </c>
      <c r="B14" s="96" t="s">
        <v>64</v>
      </c>
      <c r="C14" s="97" t="s">
        <v>71</v>
      </c>
      <c r="D14" s="97" t="s">
        <v>67</v>
      </c>
      <c r="E14" s="97" t="s">
        <v>66</v>
      </c>
      <c r="F14" s="97" t="s">
        <v>70</v>
      </c>
      <c r="G14" s="98" t="s">
        <v>66</v>
      </c>
      <c r="H14" s="172" t="s">
        <v>69</v>
      </c>
      <c r="I14" s="176" t="s">
        <v>92</v>
      </c>
      <c r="J14" s="100" t="s">
        <v>93</v>
      </c>
      <c r="K14" s="107" t="s">
        <v>94</v>
      </c>
      <c r="L14" s="127">
        <f>+(259515/2)+52774</f>
        <v>182531.5</v>
      </c>
      <c r="M14" s="127">
        <f>+(259515/2)+52774</f>
        <v>182531.5</v>
      </c>
      <c r="N14" s="108">
        <f>+(71051.5/2)+4640</f>
        <v>40165.75</v>
      </c>
      <c r="O14" s="104">
        <v>350</v>
      </c>
      <c r="P14" s="105">
        <v>350</v>
      </c>
      <c r="Q14" s="105">
        <v>155</v>
      </c>
      <c r="R14" s="160" t="s">
        <v>97</v>
      </c>
    </row>
    <row r="15" spans="1:20" s="2" customFormat="1" ht="90" x14ac:dyDescent="0.2">
      <c r="A15" s="92">
        <v>4</v>
      </c>
      <c r="B15" s="109" t="s">
        <v>64</v>
      </c>
      <c r="C15" s="93" t="s">
        <v>73</v>
      </c>
      <c r="D15" s="110" t="s">
        <v>66</v>
      </c>
      <c r="E15" s="93" t="s">
        <v>67</v>
      </c>
      <c r="F15" s="93" t="s">
        <v>68</v>
      </c>
      <c r="G15" s="111" t="s">
        <v>66</v>
      </c>
      <c r="H15" s="177" t="s">
        <v>69</v>
      </c>
      <c r="I15" s="96" t="s">
        <v>92</v>
      </c>
      <c r="J15" s="97" t="s">
        <v>93</v>
      </c>
      <c r="K15" s="173" t="s">
        <v>94</v>
      </c>
      <c r="L15" s="168">
        <f>+(255215/2)+899396</f>
        <v>1027003.5</v>
      </c>
      <c r="M15" s="94">
        <f>+(255215/2)+885396</f>
        <v>1013003.5</v>
      </c>
      <c r="N15" s="95">
        <f>+(69138.47/2)+250632.24</f>
        <v>285201.47499999998</v>
      </c>
      <c r="O15" s="102">
        <v>98</v>
      </c>
      <c r="P15" s="103">
        <v>98</v>
      </c>
      <c r="Q15" s="93" t="s">
        <v>96</v>
      </c>
      <c r="R15" s="161" t="s">
        <v>77</v>
      </c>
    </row>
    <row r="16" spans="1:20" s="2" customFormat="1" ht="90.75" thickBot="1" x14ac:dyDescent="0.25">
      <c r="A16" s="99">
        <v>5</v>
      </c>
      <c r="B16" s="106" t="s">
        <v>64</v>
      </c>
      <c r="C16" s="100" t="s">
        <v>73</v>
      </c>
      <c r="D16" s="100" t="s">
        <v>66</v>
      </c>
      <c r="E16" s="118" t="s">
        <v>67</v>
      </c>
      <c r="F16" s="118" t="s">
        <v>70</v>
      </c>
      <c r="G16" s="100" t="s">
        <v>66</v>
      </c>
      <c r="H16" s="107" t="s">
        <v>69</v>
      </c>
      <c r="I16" s="176" t="s">
        <v>92</v>
      </c>
      <c r="J16" s="100" t="s">
        <v>93</v>
      </c>
      <c r="K16" s="107" t="s">
        <v>94</v>
      </c>
      <c r="L16" s="192">
        <f>+(255215/2)+59488</f>
        <v>187095.5</v>
      </c>
      <c r="M16" s="193">
        <f>+(255215/2)+59488</f>
        <v>187095.5</v>
      </c>
      <c r="N16" s="169">
        <f>+(69138.47/2)+0</f>
        <v>34569.235000000001</v>
      </c>
      <c r="O16" s="119">
        <v>10</v>
      </c>
      <c r="P16" s="116">
        <v>10</v>
      </c>
      <c r="Q16" s="184" t="s">
        <v>95</v>
      </c>
      <c r="R16" s="117" t="s">
        <v>78</v>
      </c>
    </row>
    <row r="17" spans="1:30" s="2" customFormat="1" ht="12" x14ac:dyDescent="0.2">
      <c r="P17" s="1"/>
      <c r="Q17" s="185"/>
    </row>
    <row r="18" spans="1:30" s="2" customFormat="1" ht="12" x14ac:dyDescent="0.2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1"/>
    </row>
    <row r="19" spans="1:30" s="2" customFormat="1" ht="12.75" thickBot="1" x14ac:dyDescent="0.25">
      <c r="P19" s="1"/>
      <c r="Q19" s="1"/>
    </row>
    <row r="20" spans="1:30" s="2" customFormat="1" ht="15.75" customHeight="1" thickBot="1" x14ac:dyDescent="0.25">
      <c r="A20" s="227" t="s">
        <v>10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9"/>
    </row>
    <row r="21" spans="1:30" s="2" customFormat="1" ht="32.25" customHeight="1" thickBot="1" x14ac:dyDescent="0.25">
      <c r="A21" s="234" t="s">
        <v>45</v>
      </c>
      <c r="B21" s="237" t="s">
        <v>51</v>
      </c>
      <c r="C21" s="238"/>
      <c r="D21" s="239"/>
      <c r="E21" s="237" t="s">
        <v>46</v>
      </c>
      <c r="F21" s="238"/>
      <c r="G21" s="238"/>
      <c r="H21" s="238"/>
      <c r="I21" s="238"/>
      <c r="J21" s="238"/>
      <c r="K21" s="238"/>
      <c r="L21" s="239"/>
      <c r="M21" s="237" t="s">
        <v>47</v>
      </c>
      <c r="N21" s="200"/>
      <c r="O21" s="200"/>
      <c r="P21" s="200"/>
      <c r="Q21" s="201"/>
    </row>
    <row r="22" spans="1:30" s="2" customFormat="1" ht="53.25" customHeight="1" thickBot="1" x14ac:dyDescent="0.25">
      <c r="A22" s="235"/>
      <c r="B22" s="3" t="s">
        <v>6</v>
      </c>
      <c r="C22" s="4" t="s">
        <v>7</v>
      </c>
      <c r="D22" s="5" t="s">
        <v>8</v>
      </c>
      <c r="E22" s="6" t="s">
        <v>60</v>
      </c>
      <c r="F22" s="7" t="s">
        <v>61</v>
      </c>
      <c r="G22" s="7" t="s">
        <v>57</v>
      </c>
      <c r="H22" s="246" t="s">
        <v>58</v>
      </c>
      <c r="I22" s="247"/>
      <c r="J22" s="199" t="s">
        <v>8</v>
      </c>
      <c r="K22" s="200"/>
      <c r="L22" s="201"/>
      <c r="M22" s="3" t="s">
        <v>28</v>
      </c>
      <c r="N22" s="4" t="s">
        <v>29</v>
      </c>
      <c r="O22" s="4" t="s">
        <v>30</v>
      </c>
      <c r="P22" s="4" t="s">
        <v>31</v>
      </c>
      <c r="Q22" s="5" t="s">
        <v>8</v>
      </c>
    </row>
    <row r="23" spans="1:30" s="2" customFormat="1" ht="15.75" customHeight="1" thickBot="1" x14ac:dyDescent="0.25">
      <c r="A23" s="90">
        <v>1</v>
      </c>
      <c r="B23" s="139">
        <v>29</v>
      </c>
      <c r="C23" s="140">
        <v>24</v>
      </c>
      <c r="D23" s="141">
        <f>SUM(B23:C23)</f>
        <v>53</v>
      </c>
      <c r="E23" s="142">
        <v>53</v>
      </c>
      <c r="F23" s="140" t="s">
        <v>75</v>
      </c>
      <c r="G23" s="140" t="s">
        <v>75</v>
      </c>
      <c r="H23" s="248" t="s">
        <v>75</v>
      </c>
      <c r="I23" s="249"/>
      <c r="J23" s="202">
        <f>SUM(E23:H23)</f>
        <v>53</v>
      </c>
      <c r="K23" s="203"/>
      <c r="L23" s="204"/>
      <c r="M23" s="143" t="s">
        <v>75</v>
      </c>
      <c r="N23" s="140" t="s">
        <v>75</v>
      </c>
      <c r="O23" s="144" t="s">
        <v>75</v>
      </c>
      <c r="P23" s="140">
        <v>53</v>
      </c>
      <c r="Q23" s="141">
        <f>SUM(M23:P23)</f>
        <v>53</v>
      </c>
    </row>
    <row r="24" spans="1:30" s="2" customFormat="1" ht="15" customHeight="1" x14ac:dyDescent="0.2">
      <c r="A24" s="90">
        <v>2</v>
      </c>
      <c r="B24" s="142">
        <v>17</v>
      </c>
      <c r="C24" s="140">
        <v>1</v>
      </c>
      <c r="D24" s="141">
        <f>SUM(B24:C24)</f>
        <v>18</v>
      </c>
      <c r="E24" s="142"/>
      <c r="F24" s="140">
        <v>9</v>
      </c>
      <c r="G24" s="140">
        <v>9</v>
      </c>
      <c r="H24" s="214" t="s">
        <v>75</v>
      </c>
      <c r="I24" s="215"/>
      <c r="J24" s="205">
        <f>SUM(E24:H24)</f>
        <v>18</v>
      </c>
      <c r="K24" s="206"/>
      <c r="L24" s="207"/>
      <c r="M24" s="142">
        <v>6</v>
      </c>
      <c r="N24" s="140" t="s">
        <v>75</v>
      </c>
      <c r="O24" s="144" t="s">
        <v>75</v>
      </c>
      <c r="P24" s="140">
        <v>12</v>
      </c>
      <c r="Q24" s="141">
        <f>SUM(M24:P24)</f>
        <v>18</v>
      </c>
    </row>
    <row r="25" spans="1:30" s="2" customFormat="1" ht="15.75" customHeight="1" thickBot="1" x14ac:dyDescent="0.25">
      <c r="A25" s="91">
        <v>3</v>
      </c>
      <c r="B25" s="145">
        <v>128</v>
      </c>
      <c r="C25" s="146">
        <v>27</v>
      </c>
      <c r="D25" s="147">
        <f>SUM(B25:C25)</f>
        <v>155</v>
      </c>
      <c r="E25" s="145"/>
      <c r="F25" s="146">
        <v>45</v>
      </c>
      <c r="G25" s="146">
        <v>109</v>
      </c>
      <c r="H25" s="216">
        <v>1</v>
      </c>
      <c r="I25" s="217"/>
      <c r="J25" s="208">
        <f>SUM(E25:H25)</f>
        <v>155</v>
      </c>
      <c r="K25" s="209"/>
      <c r="L25" s="210"/>
      <c r="M25" s="148">
        <v>93</v>
      </c>
      <c r="N25" s="146" t="s">
        <v>75</v>
      </c>
      <c r="O25" s="149" t="s">
        <v>75</v>
      </c>
      <c r="P25" s="146">
        <v>62</v>
      </c>
      <c r="Q25" s="147">
        <f>SUM(M25:P25)</f>
        <v>155</v>
      </c>
    </row>
    <row r="26" spans="1:30" s="2" customFormat="1" ht="15" customHeight="1" x14ac:dyDescent="0.2">
      <c r="A26" s="92">
        <v>4</v>
      </c>
      <c r="B26" s="157">
        <v>478</v>
      </c>
      <c r="C26" s="158">
        <v>416</v>
      </c>
      <c r="D26" s="159">
        <f>+B26+C26</f>
        <v>894</v>
      </c>
      <c r="E26" s="181">
        <v>576</v>
      </c>
      <c r="F26" s="182">
        <v>303</v>
      </c>
      <c r="G26" s="183">
        <v>15</v>
      </c>
      <c r="H26" s="218" t="s">
        <v>75</v>
      </c>
      <c r="I26" s="219"/>
      <c r="J26" s="211">
        <f>+E26+G26+F26</f>
        <v>894</v>
      </c>
      <c r="K26" s="212"/>
      <c r="L26" s="213"/>
      <c r="M26" s="152" t="s">
        <v>75</v>
      </c>
      <c r="N26" s="150" t="s">
        <v>75</v>
      </c>
      <c r="O26" s="153" t="s">
        <v>75</v>
      </c>
      <c r="P26" s="150" t="s">
        <v>75</v>
      </c>
      <c r="Q26" s="151" t="s">
        <v>75</v>
      </c>
    </row>
    <row r="27" spans="1:30" s="2" customFormat="1" ht="15.75" customHeight="1" thickBot="1" x14ac:dyDescent="0.25">
      <c r="A27" s="99">
        <v>5</v>
      </c>
      <c r="B27" s="155">
        <v>89</v>
      </c>
      <c r="C27" s="125">
        <v>48</v>
      </c>
      <c r="D27" s="179">
        <f>+B27+C27</f>
        <v>137</v>
      </c>
      <c r="E27" s="180">
        <v>96</v>
      </c>
      <c r="F27" s="178">
        <v>41</v>
      </c>
      <c r="G27" s="156" t="s">
        <v>75</v>
      </c>
      <c r="H27" s="220" t="s">
        <v>75</v>
      </c>
      <c r="I27" s="221"/>
      <c r="J27" s="222">
        <f>+E27+F27</f>
        <v>137</v>
      </c>
      <c r="K27" s="222"/>
      <c r="L27" s="223"/>
      <c r="M27" s="155" t="s">
        <v>75</v>
      </c>
      <c r="N27" s="125" t="s">
        <v>75</v>
      </c>
      <c r="O27" s="156" t="s">
        <v>75</v>
      </c>
      <c r="P27" s="125" t="s">
        <v>75</v>
      </c>
      <c r="Q27" s="126" t="s">
        <v>75</v>
      </c>
    </row>
    <row r="28" spans="1:30" s="2" customFormat="1" ht="12" x14ac:dyDescent="0.2">
      <c r="F28" s="115"/>
      <c r="P28" s="1"/>
      <c r="Q28" s="1"/>
    </row>
    <row r="29" spans="1:30" s="2" customFormat="1" ht="12" x14ac:dyDescent="0.2">
      <c r="A29" s="76" t="s">
        <v>14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30" s="2" customFormat="1" ht="12.75" thickBot="1" x14ac:dyDescent="0.25"/>
    <row r="31" spans="1:30" s="1" customFormat="1" ht="12" x14ac:dyDescent="0.2">
      <c r="A31" s="86" t="s">
        <v>48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2" customFormat="1" ht="95.25" customHeight="1" thickBot="1" x14ac:dyDescent="0.25">
      <c r="A32" s="224" t="s">
        <v>98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6"/>
    </row>
    <row r="33" spans="1:40" s="1" customFormat="1" ht="12.75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40" s="1" customFormat="1" ht="12" x14ac:dyDescent="0.2">
      <c r="A34" s="87" t="s">
        <v>49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2" customFormat="1" ht="73.5" customHeight="1" thickBot="1" x14ac:dyDescent="0.25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</row>
    <row r="36" spans="1:40" x14ac:dyDescent="0.2">
      <c r="A36" s="13" t="s">
        <v>74</v>
      </c>
    </row>
  </sheetData>
  <mergeCells count="26">
    <mergeCell ref="A32:R32"/>
    <mergeCell ref="A35:R35"/>
    <mergeCell ref="A20:Q20"/>
    <mergeCell ref="B4:R4"/>
    <mergeCell ref="B6:R6"/>
    <mergeCell ref="A10:A11"/>
    <mergeCell ref="A21:A22"/>
    <mergeCell ref="L10:N10"/>
    <mergeCell ref="B21:D21"/>
    <mergeCell ref="E21:L21"/>
    <mergeCell ref="M21:Q21"/>
    <mergeCell ref="B10:H10"/>
    <mergeCell ref="O10:R10"/>
    <mergeCell ref="I10:K10"/>
    <mergeCell ref="H22:I22"/>
    <mergeCell ref="H23:I23"/>
    <mergeCell ref="H24:I24"/>
    <mergeCell ref="H25:I25"/>
    <mergeCell ref="H26:I26"/>
    <mergeCell ref="H27:I27"/>
    <mergeCell ref="J27:L27"/>
    <mergeCell ref="J22:L22"/>
    <mergeCell ref="J23:L23"/>
    <mergeCell ref="J24:L24"/>
    <mergeCell ref="J25:L25"/>
    <mergeCell ref="J26:L26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J26 J23:J24">
      <formula1>D23</formula1>
    </dataValidation>
  </dataValidations>
  <printOptions horizontalCentered="1"/>
  <pageMargins left="0" right="0" top="0.59055118110236227" bottom="0" header="0" footer="0"/>
  <pageSetup scale="65" fitToHeight="10" orientation="landscape" r:id="rId1"/>
  <rowBreaks count="1" manualBreakCount="1">
    <brk id="17" max="14" man="1"/>
  </rowBreaks>
  <ignoredErrors>
    <ignoredError sqref="D23 D24:D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showGridLines="0" showZeros="0" view="pageBreakPreview" zoomScaleSheetLayoutView="100" workbookViewId="0">
      <selection activeCell="J36" sqref="J36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230" t="s">
        <v>63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3">
        <v>42501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>
        <f>259515/2</f>
        <v>129757.5</v>
      </c>
      <c r="J9" s="2">
        <f>52744+129757.5</f>
        <v>182501.5</v>
      </c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166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45.75" thickBot="1" x14ac:dyDescent="0.25">
      <c r="A12" s="130">
        <v>1</v>
      </c>
      <c r="B12" s="131" t="s">
        <v>64</v>
      </c>
      <c r="C12" s="132" t="s">
        <v>65</v>
      </c>
      <c r="D12" s="132" t="s">
        <v>67</v>
      </c>
      <c r="E12" s="132" t="s">
        <v>66</v>
      </c>
      <c r="F12" s="132" t="s">
        <v>68</v>
      </c>
      <c r="G12" s="133" t="s">
        <v>66</v>
      </c>
      <c r="H12" s="171" t="s">
        <v>69</v>
      </c>
      <c r="I12" s="167">
        <v>3400210</v>
      </c>
      <c r="J12" s="134">
        <v>3394585</v>
      </c>
      <c r="K12" s="135">
        <v>1030021.89</v>
      </c>
      <c r="L12" s="136">
        <v>120</v>
      </c>
      <c r="M12" s="137">
        <v>120</v>
      </c>
      <c r="N12" s="137">
        <v>53</v>
      </c>
      <c r="O12" s="138" t="s">
        <v>76</v>
      </c>
    </row>
    <row r="13" spans="1:17" s="2" customFormat="1" ht="79.5" thickBot="1" x14ac:dyDescent="0.25">
      <c r="A13" s="128">
        <v>2</v>
      </c>
      <c r="B13" s="121" t="s">
        <v>64</v>
      </c>
      <c r="C13" s="97" t="s">
        <v>71</v>
      </c>
      <c r="D13" s="97" t="s">
        <v>67</v>
      </c>
      <c r="E13" s="97" t="s">
        <v>66</v>
      </c>
      <c r="F13" s="97" t="s">
        <v>68</v>
      </c>
      <c r="G13" s="97" t="s">
        <v>66</v>
      </c>
      <c r="H13" s="129" t="s">
        <v>69</v>
      </c>
      <c r="I13" s="190">
        <f>+(259515/2)+942759</f>
        <v>1072516.5</v>
      </c>
      <c r="J13" s="191">
        <f>+(259515/2)+919759</f>
        <v>1049516.5</v>
      </c>
      <c r="K13" s="108">
        <f>+(71051.5/2)+268756.56</f>
        <v>304282.31</v>
      </c>
      <c r="L13" s="104">
        <v>70</v>
      </c>
      <c r="M13" s="105">
        <v>70</v>
      </c>
      <c r="N13" s="105">
        <v>18</v>
      </c>
      <c r="O13" s="101" t="s">
        <v>72</v>
      </c>
    </row>
    <row r="14" spans="1:17" s="2" customFormat="1" ht="135.75" hidden="1" thickBot="1" x14ac:dyDescent="0.25">
      <c r="A14" s="120">
        <v>3</v>
      </c>
      <c r="B14" s="96" t="s">
        <v>64</v>
      </c>
      <c r="C14" s="97" t="s">
        <v>71</v>
      </c>
      <c r="D14" s="97" t="s">
        <v>67</v>
      </c>
      <c r="E14" s="97" t="s">
        <v>66</v>
      </c>
      <c r="F14" s="97" t="s">
        <v>70</v>
      </c>
      <c r="G14" s="98" t="s">
        <v>66</v>
      </c>
      <c r="H14" s="172" t="s">
        <v>69</v>
      </c>
      <c r="I14" s="127">
        <f>+(259515/2)+52774</f>
        <v>182531.5</v>
      </c>
      <c r="J14" s="127">
        <f>+(259515/2)+52774</f>
        <v>182531.5</v>
      </c>
      <c r="K14" s="108">
        <f>+(71051.5/2)+4640</f>
        <v>40165.75</v>
      </c>
      <c r="L14" s="104">
        <v>350</v>
      </c>
      <c r="M14" s="105">
        <v>350</v>
      </c>
      <c r="N14" s="105">
        <v>155</v>
      </c>
      <c r="O14" s="160" t="s">
        <v>97</v>
      </c>
    </row>
    <row r="15" spans="1:17" s="2" customFormat="1" ht="90" x14ac:dyDescent="0.2">
      <c r="A15" s="92">
        <v>3</v>
      </c>
      <c r="B15" s="109" t="s">
        <v>64</v>
      </c>
      <c r="C15" s="93" t="s">
        <v>73</v>
      </c>
      <c r="D15" s="110" t="s">
        <v>66</v>
      </c>
      <c r="E15" s="93" t="s">
        <v>67</v>
      </c>
      <c r="F15" s="93" t="s">
        <v>68</v>
      </c>
      <c r="G15" s="111" t="s">
        <v>66</v>
      </c>
      <c r="H15" s="177" t="s">
        <v>69</v>
      </c>
      <c r="I15" s="168">
        <f>+(255215/2)+899396</f>
        <v>1027003.5</v>
      </c>
      <c r="J15" s="94">
        <f>+(255215/2)+885396</f>
        <v>1013003.5</v>
      </c>
      <c r="K15" s="95">
        <f>+(69138.47/2)+250632.24</f>
        <v>285201.47499999998</v>
      </c>
      <c r="L15" s="102">
        <v>98</v>
      </c>
      <c r="M15" s="103">
        <v>98</v>
      </c>
      <c r="N15" s="93" t="s">
        <v>96</v>
      </c>
      <c r="O15" s="161" t="s">
        <v>77</v>
      </c>
    </row>
    <row r="16" spans="1:17" s="2" customFormat="1" ht="90.75" thickBot="1" x14ac:dyDescent="0.25">
      <c r="A16" s="99">
        <v>4</v>
      </c>
      <c r="B16" s="106" t="s">
        <v>64</v>
      </c>
      <c r="C16" s="100" t="s">
        <v>73</v>
      </c>
      <c r="D16" s="100" t="s">
        <v>66</v>
      </c>
      <c r="E16" s="118" t="s">
        <v>67</v>
      </c>
      <c r="F16" s="118" t="s">
        <v>70</v>
      </c>
      <c r="G16" s="100" t="s">
        <v>66</v>
      </c>
      <c r="H16" s="107" t="s">
        <v>69</v>
      </c>
      <c r="I16" s="192">
        <f>+(255215/2)+59488</f>
        <v>187095.5</v>
      </c>
      <c r="J16" s="193">
        <f>+(255215/2)+59488</f>
        <v>187095.5</v>
      </c>
      <c r="K16" s="169">
        <f>+(69138.47/2)+0</f>
        <v>34569.235000000001</v>
      </c>
      <c r="L16" s="119">
        <v>10</v>
      </c>
      <c r="M16" s="116">
        <v>10</v>
      </c>
      <c r="N16" s="184" t="s">
        <v>95</v>
      </c>
      <c r="O16" s="117" t="s">
        <v>78</v>
      </c>
    </row>
    <row r="17" spans="1:35" s="2" customFormat="1" ht="12" x14ac:dyDescent="0.2">
      <c r="M17" s="1"/>
      <c r="N17" s="185"/>
    </row>
    <row r="18" spans="1:35" s="2" customFormat="1" ht="12" x14ac:dyDescent="0.2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O18" s="1"/>
    </row>
    <row r="19" spans="1:35" s="2" customFormat="1" ht="12.75" thickBot="1" x14ac:dyDescent="0.25">
      <c r="M19" s="1"/>
      <c r="N19" s="1"/>
    </row>
    <row r="20" spans="1:35" s="2" customFormat="1" ht="15.75" customHeight="1" thickBot="1" x14ac:dyDescent="0.25">
      <c r="A20" s="227" t="s">
        <v>10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9"/>
    </row>
    <row r="21" spans="1:35" s="2" customFormat="1" ht="32.25" customHeight="1" thickBot="1" x14ac:dyDescent="0.25">
      <c r="A21" s="234" t="s">
        <v>45</v>
      </c>
      <c r="B21" s="237" t="s">
        <v>51</v>
      </c>
      <c r="C21" s="238"/>
      <c r="D21" s="239"/>
      <c r="E21" s="237" t="s">
        <v>46</v>
      </c>
      <c r="F21" s="250"/>
      <c r="G21" s="251"/>
      <c r="H21" s="237" t="s">
        <v>47</v>
      </c>
      <c r="I21" s="250"/>
      <c r="J21" s="250"/>
      <c r="K21" s="250"/>
      <c r="L21" s="251"/>
    </row>
    <row r="22" spans="1:35" s="2" customFormat="1" ht="53.25" customHeight="1" thickBot="1" x14ac:dyDescent="0.25">
      <c r="A22" s="235"/>
      <c r="B22" s="3" t="s">
        <v>6</v>
      </c>
      <c r="C22" s="4" t="s">
        <v>7</v>
      </c>
      <c r="D22" s="5" t="s">
        <v>8</v>
      </c>
      <c r="E22" s="6" t="s">
        <v>55</v>
      </c>
      <c r="F22" s="7" t="s">
        <v>59</v>
      </c>
      <c r="G22" s="89" t="s">
        <v>8</v>
      </c>
      <c r="H22" s="6" t="s">
        <v>28</v>
      </c>
      <c r="I22" s="4" t="s">
        <v>29</v>
      </c>
      <c r="J22" s="4" t="s">
        <v>30</v>
      </c>
      <c r="K22" s="4" t="s">
        <v>31</v>
      </c>
      <c r="L22" s="5" t="s">
        <v>8</v>
      </c>
    </row>
    <row r="23" spans="1:35" s="2" customFormat="1" ht="12.75" thickBot="1" x14ac:dyDescent="0.25">
      <c r="A23" s="163">
        <v>1</v>
      </c>
      <c r="B23" s="139">
        <v>29</v>
      </c>
      <c r="C23" s="140">
        <v>24</v>
      </c>
      <c r="D23" s="141">
        <f>SUM(B23:C23)</f>
        <v>53</v>
      </c>
      <c r="E23" s="142">
        <v>38</v>
      </c>
      <c r="F23" s="140">
        <v>15</v>
      </c>
      <c r="G23" s="151">
        <f>+E23+F23</f>
        <v>53</v>
      </c>
      <c r="H23" s="113" t="s">
        <v>75</v>
      </c>
      <c r="I23" s="103" t="s">
        <v>75</v>
      </c>
      <c r="J23" s="114" t="s">
        <v>75</v>
      </c>
      <c r="K23" s="103">
        <v>53</v>
      </c>
      <c r="L23" s="112">
        <f>+K23</f>
        <v>53</v>
      </c>
    </row>
    <row r="24" spans="1:35" s="2" customFormat="1" ht="12.75" thickBot="1" x14ac:dyDescent="0.25">
      <c r="A24" s="163">
        <v>2</v>
      </c>
      <c r="B24" s="139">
        <v>5</v>
      </c>
      <c r="C24" s="150">
        <v>13</v>
      </c>
      <c r="D24" s="151">
        <f>+B24+C24</f>
        <v>18</v>
      </c>
      <c r="E24" s="139">
        <v>16</v>
      </c>
      <c r="F24" s="150">
        <v>2</v>
      </c>
      <c r="G24" s="151">
        <f>+E24+F24</f>
        <v>18</v>
      </c>
      <c r="H24" s="113" t="s">
        <v>75</v>
      </c>
      <c r="I24" s="103" t="s">
        <v>75</v>
      </c>
      <c r="J24" s="114" t="s">
        <v>75</v>
      </c>
      <c r="K24" s="103" t="s">
        <v>75</v>
      </c>
      <c r="L24" s="112" t="s">
        <v>75</v>
      </c>
    </row>
    <row r="25" spans="1:35" s="2" customFormat="1" ht="12" x14ac:dyDescent="0.2">
      <c r="A25" s="163">
        <v>3</v>
      </c>
      <c r="B25" s="164">
        <v>282</v>
      </c>
      <c r="C25" s="165">
        <v>294</v>
      </c>
      <c r="D25" s="162">
        <f>+B25+C25</f>
        <v>576</v>
      </c>
      <c r="E25" s="164">
        <v>248</v>
      </c>
      <c r="F25" s="165">
        <v>328</v>
      </c>
      <c r="G25" s="162">
        <f>+E25+F25</f>
        <v>576</v>
      </c>
      <c r="H25" s="194" t="s">
        <v>75</v>
      </c>
      <c r="I25" s="122" t="s">
        <v>75</v>
      </c>
      <c r="J25" s="124" t="s">
        <v>75</v>
      </c>
      <c r="K25" s="122" t="s">
        <v>75</v>
      </c>
      <c r="L25" s="123" t="s">
        <v>75</v>
      </c>
    </row>
    <row r="26" spans="1:35" s="2" customFormat="1" ht="12.75" thickBot="1" x14ac:dyDescent="0.25">
      <c r="A26" s="186">
        <v>4</v>
      </c>
      <c r="B26" s="180">
        <v>56</v>
      </c>
      <c r="C26" s="178">
        <v>40</v>
      </c>
      <c r="D26" s="154">
        <f>+B26+C26</f>
        <v>96</v>
      </c>
      <c r="E26" s="187">
        <v>64</v>
      </c>
      <c r="F26" s="188">
        <v>32</v>
      </c>
      <c r="G26" s="189">
        <f>+E26+F26</f>
        <v>96</v>
      </c>
      <c r="H26" s="195" t="s">
        <v>75</v>
      </c>
      <c r="I26" s="196" t="s">
        <v>75</v>
      </c>
      <c r="J26" s="197" t="s">
        <v>75</v>
      </c>
      <c r="K26" s="196" t="s">
        <v>75</v>
      </c>
      <c r="L26" s="198" t="s">
        <v>75</v>
      </c>
    </row>
    <row r="27" spans="1:35" s="2" customFormat="1" ht="12" x14ac:dyDescent="0.2">
      <c r="F27" s="115"/>
      <c r="M27" s="1"/>
      <c r="N27" s="1"/>
    </row>
    <row r="28" spans="1:35" s="2" customFormat="1" ht="12" x14ac:dyDescent="0.2">
      <c r="A28" s="76" t="s">
        <v>14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35" s="2" customFormat="1" ht="12.75" thickBot="1" x14ac:dyDescent="0.25"/>
    <row r="30" spans="1:35" s="1" customFormat="1" ht="12" x14ac:dyDescent="0.2">
      <c r="A30" s="86" t="s">
        <v>48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s="2" customFormat="1" ht="85.5" customHeight="1" thickBot="1" x14ac:dyDescent="0.25">
      <c r="A31" s="224" t="s">
        <v>101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</row>
    <row r="32" spans="1:35" s="1" customFormat="1" ht="12.75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7" s="1" customFormat="1" ht="12" x14ac:dyDescent="0.2">
      <c r="A33" s="87" t="s">
        <v>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2" customFormat="1" ht="54" customHeight="1" thickBot="1" x14ac:dyDescent="0.25">
      <c r="A34" s="224" t="s">
        <v>100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</row>
  </sheetData>
  <mergeCells count="13">
    <mergeCell ref="A20:L20"/>
    <mergeCell ref="B4:O4"/>
    <mergeCell ref="B6:O6"/>
    <mergeCell ref="A10:A11"/>
    <mergeCell ref="B10:H10"/>
    <mergeCell ref="I10:K10"/>
    <mergeCell ref="L10:O10"/>
    <mergeCell ref="A34:O34"/>
    <mergeCell ref="A21:A22"/>
    <mergeCell ref="B21:D21"/>
    <mergeCell ref="A31:O31"/>
    <mergeCell ref="E21:G21"/>
    <mergeCell ref="H21:L21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9" zoomScaleSheetLayoutView="100" workbookViewId="0">
      <selection activeCell="F16" sqref="F16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38"/>
      <c r="G26" s="238"/>
      <c r="H26" s="238"/>
      <c r="I26" s="239"/>
      <c r="J26" s="237" t="s">
        <v>47</v>
      </c>
      <c r="K26" s="200"/>
      <c r="L26" s="200"/>
      <c r="M26" s="200"/>
      <c r="N26" s="201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>SUM(E29:H29)</f>
        <v>0</v>
      </c>
      <c r="J29" s="50"/>
      <c r="K29" s="37"/>
      <c r="L29" s="51"/>
      <c r="M29" s="37"/>
      <c r="N29" s="43">
        <f t="shared" ref="N29:N40" si="1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ref="I30:I40" si="2">SUM(E30:H30)</f>
        <v>0</v>
      </c>
      <c r="J30" s="50"/>
      <c r="K30" s="37"/>
      <c r="L30" s="51"/>
      <c r="M30" s="37"/>
      <c r="N30" s="43">
        <f t="shared" si="1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2"/>
        <v>0</v>
      </c>
      <c r="J31" s="50"/>
      <c r="K31" s="37"/>
      <c r="L31" s="51"/>
      <c r="M31" s="37"/>
      <c r="N31" s="43">
        <f t="shared" si="1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2"/>
        <v>0</v>
      </c>
      <c r="J32" s="50"/>
      <c r="K32" s="37"/>
      <c r="L32" s="51"/>
      <c r="M32" s="37"/>
      <c r="N32" s="43">
        <f t="shared" si="1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2"/>
        <v>0</v>
      </c>
      <c r="J33" s="50"/>
      <c r="K33" s="37"/>
      <c r="L33" s="51"/>
      <c r="M33" s="37"/>
      <c r="N33" s="43">
        <f t="shared" si="1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2"/>
        <v>0</v>
      </c>
      <c r="J34" s="50"/>
      <c r="K34" s="37"/>
      <c r="L34" s="51"/>
      <c r="M34" s="37"/>
      <c r="N34" s="43">
        <f t="shared" si="1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2"/>
        <v>0</v>
      </c>
      <c r="J35" s="50"/>
      <c r="K35" s="37"/>
      <c r="L35" s="51"/>
      <c r="M35" s="37"/>
      <c r="N35" s="43">
        <f t="shared" si="1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2"/>
        <v>0</v>
      </c>
      <c r="J36" s="50"/>
      <c r="K36" s="37"/>
      <c r="L36" s="51"/>
      <c r="M36" s="37"/>
      <c r="N36" s="43">
        <f t="shared" si="1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2"/>
        <v>0</v>
      </c>
      <c r="J37" s="50"/>
      <c r="K37" s="37"/>
      <c r="L37" s="51"/>
      <c r="M37" s="37"/>
      <c r="N37" s="43">
        <f t="shared" si="1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2"/>
        <v>0</v>
      </c>
      <c r="J38" s="50"/>
      <c r="K38" s="37"/>
      <c r="L38" s="51"/>
      <c r="M38" s="37"/>
      <c r="N38" s="43">
        <f t="shared" si="1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2"/>
        <v>0</v>
      </c>
      <c r="J39" s="52"/>
      <c r="K39" s="38"/>
      <c r="L39" s="53"/>
      <c r="M39" s="38"/>
      <c r="N39" s="45">
        <f t="shared" si="1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2"/>
        <v>0</v>
      </c>
      <c r="J40" s="54"/>
      <c r="K40" s="39"/>
      <c r="L40" s="55"/>
      <c r="M40" s="39"/>
      <c r="N40" s="47">
        <f t="shared" si="1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7" zoomScaleSheetLayoutView="100" workbookViewId="0">
      <selection activeCell="A25" sqref="A20:N25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38"/>
      <c r="G26" s="238"/>
      <c r="H26" s="238"/>
      <c r="I26" s="239"/>
      <c r="J26" s="237" t="s">
        <v>47</v>
      </c>
      <c r="K26" s="200"/>
      <c r="L26" s="200"/>
      <c r="M26" s="200"/>
      <c r="N26" s="201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E21" sqref="E21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38"/>
      <c r="G26" s="238"/>
      <c r="H26" s="238"/>
      <c r="I26" s="239"/>
      <c r="J26" s="237" t="s">
        <v>47</v>
      </c>
      <c r="K26" s="200"/>
      <c r="L26" s="200"/>
      <c r="M26" s="200"/>
      <c r="N26" s="201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G19" sqref="G19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38"/>
      <c r="G26" s="238"/>
      <c r="H26" s="238"/>
      <c r="I26" s="239"/>
      <c r="J26" s="237" t="s">
        <v>47</v>
      </c>
      <c r="K26" s="200"/>
      <c r="L26" s="200"/>
      <c r="M26" s="200"/>
      <c r="N26" s="201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F17" sqref="F17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38"/>
      <c r="G26" s="238"/>
      <c r="H26" s="238"/>
      <c r="I26" s="239"/>
      <c r="J26" s="237" t="s">
        <v>47</v>
      </c>
      <c r="K26" s="200"/>
      <c r="L26" s="200"/>
      <c r="M26" s="200"/>
      <c r="N26" s="201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M29" sqref="M29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9"/>
      <c r="M25" s="88"/>
      <c r="N25" s="88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50"/>
      <c r="G26" s="250"/>
      <c r="H26" s="237" t="s">
        <v>47</v>
      </c>
      <c r="I26" s="250"/>
      <c r="J26" s="250"/>
      <c r="K26" s="250"/>
      <c r="L26" s="251"/>
      <c r="M26" s="88"/>
      <c r="N26" s="88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6" zoomScaleSheetLayoutView="100" workbookViewId="0">
      <selection activeCell="N16" sqref="N16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34" t="s">
        <v>35</v>
      </c>
      <c r="B10" s="240" t="s">
        <v>36</v>
      </c>
      <c r="C10" s="228"/>
      <c r="D10" s="228"/>
      <c r="E10" s="228"/>
      <c r="F10" s="228"/>
      <c r="G10" s="228"/>
      <c r="H10" s="229"/>
      <c r="I10" s="240" t="s">
        <v>37</v>
      </c>
      <c r="J10" s="228"/>
      <c r="K10" s="229"/>
      <c r="L10" s="240" t="s">
        <v>40</v>
      </c>
      <c r="M10" s="241"/>
      <c r="N10" s="241"/>
      <c r="O10" s="242"/>
      <c r="P10" s="9"/>
      <c r="Q10" s="9"/>
    </row>
    <row r="11" spans="1:17" s="2" customFormat="1" ht="53.25" customHeight="1" thickBot="1" x14ac:dyDescent="0.25">
      <c r="A11" s="23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27" t="s">
        <v>10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</row>
    <row r="26" spans="1:15" s="2" customFormat="1" ht="32.25" customHeight="1" thickBot="1" x14ac:dyDescent="0.25">
      <c r="A26" s="234" t="s">
        <v>45</v>
      </c>
      <c r="B26" s="237" t="s">
        <v>51</v>
      </c>
      <c r="C26" s="238"/>
      <c r="D26" s="239"/>
      <c r="E26" s="237" t="s">
        <v>46</v>
      </c>
      <c r="F26" s="238"/>
      <c r="G26" s="238"/>
      <c r="H26" s="238"/>
      <c r="I26" s="239"/>
      <c r="J26" s="237" t="s">
        <v>47</v>
      </c>
      <c r="K26" s="200"/>
      <c r="L26" s="200"/>
      <c r="M26" s="200"/>
      <c r="N26" s="201"/>
    </row>
    <row r="27" spans="1:15" s="2" customFormat="1" ht="53.25" customHeight="1" thickBot="1" x14ac:dyDescent="0.25">
      <c r="A27" s="23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224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Niñez</vt:lpstr>
      <vt:lpstr>Pueblos Indígenas</vt:lpstr>
      <vt:lpstr>Seguridad y Justicia</vt:lpstr>
      <vt:lpstr>Educación</vt:lpstr>
      <vt:lpstr>Desnutrición</vt:lpstr>
      <vt:lpstr>Recursos Hídricos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corellana</cp:lastModifiedBy>
  <cp:lastPrinted>2016-05-11T17:23:50Z</cp:lastPrinted>
  <dcterms:created xsi:type="dcterms:W3CDTF">2014-01-22T14:40:17Z</dcterms:created>
  <dcterms:modified xsi:type="dcterms:W3CDTF">2016-05-13T14:43:19Z</dcterms:modified>
</cp:coreProperties>
</file>