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galvez\Desktop\"/>
    </mc:Choice>
  </mc:AlternateContent>
  <bookViews>
    <workbookView xWindow="0" yWindow="0" windowWidth="24000" windowHeight="9510" firstSheet="4" activeTab="4"/>
  </bookViews>
  <sheets>
    <sheet name="Entidad y programa" sheetId="2" r:id="rId1"/>
    <sheet name="fte de financ" sheetId="3" r:id="rId2"/>
    <sheet name="Económico" sheetId="4" r:id="rId3"/>
    <sheet name="Finalidad y Función" sheetId="6" r:id="rId4"/>
    <sheet name="Desembolsos de préstamos" sheetId="5" r:id="rId5"/>
    <sheet name="Recaudación tributaria" sheetId="7" r:id="rId6"/>
    <sheet name="Importaciones" sheetId="8" r:id="rId7"/>
    <sheet name="Ing no tributarios" sheetId="9" r:id="rId8"/>
  </sheets>
  <externalReferences>
    <externalReference r:id="rId9"/>
  </externalReferences>
  <definedNames>
    <definedName name="_xlnm.Print_Area" localSheetId="3">'Finalidad y Función'!$B$1:$E$18</definedName>
    <definedName name="_xlnm.Print_Titles" localSheetId="3">'Finalidad y Función'!$1:$4</definedName>
  </definedNames>
  <calcPr calcId="171027"/>
</workbook>
</file>

<file path=xl/calcChain.xml><?xml version="1.0" encoding="utf-8"?>
<calcChain xmlns="http://schemas.openxmlformats.org/spreadsheetml/2006/main">
  <c r="G9" i="8" l="1"/>
  <c r="G10" i="8"/>
  <c r="G11" i="8"/>
  <c r="G12" i="8"/>
  <c r="G13" i="8"/>
  <c r="G8" i="8"/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5" i="5"/>
  <c r="C5" i="5"/>
  <c r="E5" i="5" l="1"/>
  <c r="J38" i="6"/>
  <c r="I37" i="6"/>
  <c r="H37" i="6"/>
  <c r="I36" i="6"/>
  <c r="H36" i="6"/>
  <c r="I34" i="6"/>
  <c r="H34" i="6"/>
  <c r="I33" i="6"/>
  <c r="H33" i="6"/>
  <c r="I32" i="6"/>
  <c r="H32" i="6"/>
  <c r="I31" i="6"/>
  <c r="H31" i="6"/>
  <c r="I30" i="6"/>
  <c r="H30" i="6"/>
  <c r="I29" i="6"/>
  <c r="H29" i="6"/>
  <c r="I27" i="6"/>
  <c r="H27" i="6"/>
  <c r="J27" i="6" s="1"/>
  <c r="I26" i="6"/>
  <c r="H26" i="6"/>
  <c r="I25" i="6"/>
  <c r="H25" i="6"/>
  <c r="I24" i="6"/>
  <c r="H24" i="6"/>
  <c r="I23" i="6"/>
  <c r="H23" i="6"/>
  <c r="J23" i="6" s="1"/>
  <c r="I22" i="6"/>
  <c r="H22" i="6"/>
  <c r="I21" i="6"/>
  <c r="H21" i="6"/>
  <c r="I19" i="6"/>
  <c r="H19" i="6"/>
  <c r="I18" i="6"/>
  <c r="H18" i="6"/>
  <c r="I17" i="6"/>
  <c r="H17" i="6"/>
  <c r="I16" i="6"/>
  <c r="H16" i="6"/>
  <c r="I14" i="6"/>
  <c r="H14" i="6"/>
  <c r="I13" i="6"/>
  <c r="H13" i="6"/>
  <c r="I12" i="6"/>
  <c r="H12" i="6"/>
  <c r="I11" i="6"/>
  <c r="H11" i="6"/>
  <c r="I9" i="6"/>
  <c r="H9" i="6"/>
  <c r="I8" i="6"/>
  <c r="H8" i="6"/>
  <c r="I7" i="6"/>
  <c r="H7" i="6"/>
  <c r="I6" i="6"/>
  <c r="H6" i="6"/>
  <c r="D44" i="6"/>
  <c r="C44" i="6"/>
  <c r="D43" i="6"/>
  <c r="C43" i="6"/>
  <c r="D42" i="6"/>
  <c r="C42" i="6"/>
  <c r="D41" i="6"/>
  <c r="C41" i="6"/>
  <c r="D40" i="6"/>
  <c r="C40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8" i="6"/>
  <c r="C28" i="6"/>
  <c r="D27" i="6"/>
  <c r="C27" i="6"/>
  <c r="D26" i="6"/>
  <c r="C26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6" i="6"/>
  <c r="C16" i="6"/>
  <c r="D15" i="6"/>
  <c r="C15" i="6"/>
  <c r="D14" i="6"/>
  <c r="C14" i="6"/>
  <c r="D13" i="6"/>
  <c r="C13" i="6"/>
  <c r="D11" i="6"/>
  <c r="C11" i="6"/>
  <c r="D10" i="6"/>
  <c r="C10" i="6"/>
  <c r="D9" i="6"/>
  <c r="C9" i="6"/>
  <c r="D8" i="6"/>
  <c r="C8" i="6"/>
  <c r="D7" i="6"/>
  <c r="C7" i="6"/>
  <c r="E28" i="6" l="1"/>
  <c r="E24" i="6"/>
  <c r="J8" i="6"/>
  <c r="D39" i="6"/>
  <c r="E27" i="6"/>
  <c r="E11" i="6"/>
  <c r="E26" i="6"/>
  <c r="E30" i="6"/>
  <c r="E18" i="6"/>
  <c r="E34" i="6"/>
  <c r="J26" i="6"/>
  <c r="J31" i="6"/>
  <c r="E8" i="6"/>
  <c r="C6" i="6"/>
  <c r="E16" i="6"/>
  <c r="E14" i="6"/>
  <c r="E23" i="6"/>
  <c r="E38" i="6"/>
  <c r="H10" i="6"/>
  <c r="E20" i="6"/>
  <c r="E32" i="6"/>
  <c r="J11" i="6"/>
  <c r="J19" i="6"/>
  <c r="J29" i="6"/>
  <c r="E21" i="6"/>
  <c r="E33" i="6"/>
  <c r="J16" i="6"/>
  <c r="J34" i="6"/>
  <c r="C12" i="6"/>
  <c r="J21" i="6"/>
  <c r="J32" i="6"/>
  <c r="J36" i="6"/>
  <c r="E7" i="6"/>
  <c r="E44" i="6"/>
  <c r="J14" i="6"/>
  <c r="J24" i="6"/>
  <c r="E13" i="6"/>
  <c r="E9" i="6"/>
  <c r="C17" i="6"/>
  <c r="E37" i="6"/>
  <c r="E40" i="6"/>
  <c r="I5" i="6"/>
  <c r="J12" i="6"/>
  <c r="J18" i="6"/>
  <c r="J22" i="6"/>
  <c r="J33" i="6"/>
  <c r="J37" i="6"/>
  <c r="J9" i="6"/>
  <c r="C25" i="6"/>
  <c r="E31" i="6"/>
  <c r="J17" i="6"/>
  <c r="E22" i="6"/>
  <c r="E41" i="6"/>
  <c r="J6" i="6"/>
  <c r="J25" i="6"/>
  <c r="H5" i="6"/>
  <c r="E15" i="6"/>
  <c r="E19" i="6"/>
  <c r="E43" i="6"/>
  <c r="H35" i="6"/>
  <c r="E42" i="6"/>
  <c r="J7" i="6"/>
  <c r="H15" i="6"/>
  <c r="H28" i="6"/>
  <c r="C29" i="6"/>
  <c r="E35" i="6"/>
  <c r="C39" i="6"/>
  <c r="J13" i="6"/>
  <c r="I15" i="6"/>
  <c r="I28" i="6"/>
  <c r="D25" i="6"/>
  <c r="E36" i="6"/>
  <c r="I10" i="6"/>
  <c r="H20" i="6"/>
  <c r="I35" i="6"/>
  <c r="D17" i="6"/>
  <c r="D29" i="6"/>
  <c r="D12" i="6"/>
  <c r="E12" i="6" s="1"/>
  <c r="I20" i="6"/>
  <c r="D6" i="6"/>
  <c r="J35" i="6" l="1"/>
  <c r="J15" i="6"/>
  <c r="E17" i="6"/>
  <c r="E25" i="6"/>
  <c r="J5" i="6"/>
  <c r="E29" i="6"/>
  <c r="J28" i="6"/>
  <c r="C5" i="6"/>
  <c r="E39" i="6"/>
  <c r="J20" i="6"/>
  <c r="E6" i="6"/>
  <c r="D5" i="6"/>
  <c r="J10" i="6"/>
  <c r="E5" i="6" l="1"/>
  <c r="E30" i="4" l="1"/>
  <c r="D30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1" i="4"/>
  <c r="F32" i="4"/>
  <c r="F33" i="4"/>
  <c r="F5" i="4"/>
  <c r="E35" i="4"/>
  <c r="D35" i="4"/>
  <c r="F35" i="4" l="1"/>
  <c r="F30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E5" i="3"/>
  <c r="D5" i="3"/>
  <c r="I47" i="2"/>
  <c r="H47" i="2"/>
  <c r="I43" i="2"/>
  <c r="H43" i="2"/>
  <c r="I34" i="2"/>
  <c r="H34" i="2"/>
  <c r="J31" i="2"/>
  <c r="I30" i="2"/>
  <c r="H30" i="2"/>
  <c r="I24" i="2"/>
  <c r="H24" i="2"/>
  <c r="I19" i="2"/>
  <c r="H19" i="2"/>
  <c r="I14" i="2"/>
  <c r="H14" i="2"/>
  <c r="I8" i="2"/>
  <c r="H8" i="2"/>
  <c r="D51" i="2"/>
  <c r="C51" i="2"/>
  <c r="D45" i="2"/>
  <c r="C45" i="2"/>
  <c r="E41" i="2"/>
  <c r="D34" i="2"/>
  <c r="C34" i="2"/>
  <c r="D27" i="2"/>
  <c r="C27" i="2"/>
  <c r="D23" i="2"/>
  <c r="C23" i="2"/>
  <c r="E20" i="2"/>
  <c r="D18" i="2"/>
  <c r="C18" i="2"/>
  <c r="D13" i="2"/>
  <c r="C13" i="2"/>
  <c r="D9" i="2"/>
  <c r="C9" i="2"/>
  <c r="J46" i="2"/>
  <c r="J45" i="2"/>
  <c r="J42" i="2"/>
  <c r="J41" i="2"/>
  <c r="J40" i="2"/>
  <c r="J38" i="2"/>
  <c r="J37" i="2"/>
  <c r="J36" i="2"/>
  <c r="J33" i="2"/>
  <c r="J32" i="2"/>
  <c r="J29" i="2"/>
  <c r="J28" i="2"/>
  <c r="J27" i="2"/>
  <c r="J26" i="2"/>
  <c r="J25" i="2"/>
  <c r="J23" i="2"/>
  <c r="J22" i="2"/>
  <c r="J21" i="2"/>
  <c r="J20" i="2"/>
  <c r="J18" i="2"/>
  <c r="J17" i="2"/>
  <c r="J16" i="2"/>
  <c r="J13" i="2"/>
  <c r="J12" i="2"/>
  <c r="J11" i="2"/>
  <c r="J10" i="2"/>
  <c r="J9" i="2"/>
  <c r="J7" i="2"/>
  <c r="J6" i="2"/>
  <c r="J5" i="2"/>
  <c r="E50" i="2"/>
  <c r="E49" i="2"/>
  <c r="E48" i="2"/>
  <c r="E47" i="2"/>
  <c r="E44" i="2"/>
  <c r="E43" i="2"/>
  <c r="E42" i="2"/>
  <c r="E40" i="2"/>
  <c r="E39" i="2"/>
  <c r="E38" i="2"/>
  <c r="E37" i="2"/>
  <c r="E36" i="2"/>
  <c r="E35" i="2"/>
  <c r="E33" i="2"/>
  <c r="E32" i="2"/>
  <c r="E31" i="2"/>
  <c r="E30" i="2"/>
  <c r="E29" i="2"/>
  <c r="E28" i="2"/>
  <c r="E26" i="2"/>
  <c r="E25" i="2"/>
  <c r="E22" i="2"/>
  <c r="E21" i="2"/>
  <c r="E17" i="2"/>
  <c r="E16" i="2"/>
  <c r="E15" i="2"/>
  <c r="E14" i="2"/>
  <c r="E12" i="2"/>
  <c r="E11" i="2"/>
  <c r="E10" i="2"/>
  <c r="E8" i="2"/>
  <c r="E7" i="2"/>
  <c r="F5" i="3" l="1"/>
  <c r="J47" i="2"/>
  <c r="J34" i="2"/>
  <c r="J43" i="2"/>
  <c r="J30" i="2"/>
  <c r="J24" i="2"/>
  <c r="J19" i="2"/>
  <c r="J14" i="2"/>
  <c r="E51" i="2"/>
  <c r="J8" i="2"/>
  <c r="E45" i="2"/>
  <c r="E27" i="2"/>
  <c r="E34" i="2"/>
  <c r="E23" i="2"/>
  <c r="E13" i="2"/>
  <c r="E18" i="2"/>
  <c r="E9" i="2"/>
  <c r="E24" i="2"/>
  <c r="E6" i="2"/>
  <c r="J39" i="2"/>
  <c r="J15" i="2"/>
  <c r="J35" i="2"/>
  <c r="J44" i="2"/>
  <c r="E19" i="2"/>
  <c r="E46" i="2"/>
</calcChain>
</file>

<file path=xl/sharedStrings.xml><?xml version="1.0" encoding="utf-8"?>
<sst xmlns="http://schemas.openxmlformats.org/spreadsheetml/2006/main" count="395" uniqueCount="335">
  <si>
    <t>PRESIDENCIA DE LA REPÚBLICA</t>
  </si>
  <si>
    <t>DIRECCIÓN Y COORDINACIÓN EJECUTIVA</t>
  </si>
  <si>
    <t>SEGURIDAD PRESIDENCIAL Y VICEPRESIDENCIAL</t>
  </si>
  <si>
    <t>PARTIDAS NO ASIGNABLES A PROGRAMAS</t>
  </si>
  <si>
    <t>MINISTERIO DE RELACIONES   EXTERIORES</t>
  </si>
  <si>
    <t>ACTIVIDADES CENTRALES</t>
  </si>
  <si>
    <t>SERVICIOS CONSULARES Y DE ATENCIÓN AL MIGRANTE</t>
  </si>
  <si>
    <t>SERVICIOS DE POLÍTICA EXTERIOR</t>
  </si>
  <si>
    <t>MINISTERIO DE GOBERNACIÓN</t>
  </si>
  <si>
    <t>SERVICIOS DE SEGURIDAD A LAS PERSONAS Y SU PATRIMONIO</t>
  </si>
  <si>
    <t>SERVICIOS DE CUSTODIA Y REHABILITACIÓN DE PRIVADOS DE LIBERTAD</t>
  </si>
  <si>
    <t>SERVICIOS MIGRATORIOS Y EXTRANJERÍA</t>
  </si>
  <si>
    <t>MINISTERIO DE LA DEFENSA NACIONAL</t>
  </si>
  <si>
    <t>DEFENSA DE LA SOBERANÍA E INTEGRIDAD TERRITORIAL</t>
  </si>
  <si>
    <t>PREVENCIÓN DE HECHOS DELICTIVOS CONTRA EL PATRIMONIO</t>
  </si>
  <si>
    <t>MINISTERIO DE FINANZAS PÚBLICAS</t>
  </si>
  <si>
    <t>ADMINISTRACIÓN FINANCIERA</t>
  </si>
  <si>
    <t>MINISTERIO DE EDUCACIÓN</t>
  </si>
  <si>
    <t>EDUCACIÓN ESCOLAR DE PREPRIMARIA</t>
  </si>
  <si>
    <t>EDUCACIÓN ESCOLAR DE PRIMARIA</t>
  </si>
  <si>
    <t>EDUCACIÓN ESCOLAR BÁSICA</t>
  </si>
  <si>
    <t>EDUCACIÓN ESCOLAR DIVERSIFICADA</t>
  </si>
  <si>
    <t>APOYO PARA EL CONSUMO ADECUADO DE ALIMENTOS</t>
  </si>
  <si>
    <t>MINISTERIO DE SALUD PÚBLICA Y ASISTENCIA SOCIAL</t>
  </si>
  <si>
    <t>ADMINISTRACIÓN INSTITUCIONAL</t>
  </si>
  <si>
    <t>SERVICIO DE FORMACIÓN DEL RECURSO HUMANO</t>
  </si>
  <si>
    <t>FOMENTO DE LA SALUD Y MEDICINA PREVENTIVA</t>
  </si>
  <si>
    <t>RECUPERACIÓN DE LA SALUD</t>
  </si>
  <si>
    <t>PREVENCIÓN DE LA MORTALIDAD DE LA NIÑEZ Y DE LA DESNUTRICIÓN CRÓNICA</t>
  </si>
  <si>
    <t>PREVENCIÓN DE LA MORTALIDAD MATERNA Y NEONATAL</t>
  </si>
  <si>
    <t>MINISTERIO DE TRABAJO Y PREVISIÓN SOCIAL</t>
  </si>
  <si>
    <t>RECREACIÓN DE LOS TRABAJADORES DEL ESTADO</t>
  </si>
  <si>
    <t>ATENCIÓN AL ADULTO MAYOR</t>
  </si>
  <si>
    <t>MINISTERIO DE ECONOMÍA</t>
  </si>
  <si>
    <t>PROMOCION DE LA INVERSION Y COMPETENCIA</t>
  </si>
  <si>
    <t>GESTION DE LA INTEGRACION ECONOMICA Y COMERCIO EXTERIOR</t>
  </si>
  <si>
    <t>DESARROLLO DE LA MICRO, PEQUEÑA Y MEDIANA EMPRESA</t>
  </si>
  <si>
    <t>MINISTERIO DE AGRICULTURA, GANADERÍA Y ALIMENTACIÓN</t>
  </si>
  <si>
    <t>APOYO A LA AGRICULTURA FAMILIAR</t>
  </si>
  <si>
    <t>APOYO A LA PRODUCTIVIDAD Y COMPETITIVIDAD AGROPECUARIA E HIDROBIOLÓGICA</t>
  </si>
  <si>
    <t>MINISTERIO DE  COMUNICACIONES, INFRAESTRUCTURA Y VIVIENDA</t>
  </si>
  <si>
    <t>DESARROLLO DE LA INFRAESTRUCTURA VIAL</t>
  </si>
  <si>
    <t>SERVICIOS AERONAUTICOS Y AEROPORTUARIOS</t>
  </si>
  <si>
    <t>CONSTRUCCION DE OBRA PUBLICA</t>
  </si>
  <si>
    <t>DESARROLLO DE LA VIVIENDA</t>
  </si>
  <si>
    <t>MINISTERIO DE ENERGÍA Y MINAS</t>
  </si>
  <si>
    <t>EXPLORACION, EXPLOTACION Y COMERCIALIZACION PETROLERA</t>
  </si>
  <si>
    <t>EXPLORACION Y EXPLOTACION MINERA</t>
  </si>
  <si>
    <t>MINISTERIO DE CULTURA Y DEPORTES</t>
  </si>
  <si>
    <t>FORMACIÓN, FOMENTO Y DIFUSIÓN DE LAS ARTES</t>
  </si>
  <si>
    <t>RESTAURACIÓN, PRESERVACIÓN Y PROTECCIÓN DEL PATRIMONIO CULTURAL Y NATURAL</t>
  </si>
  <si>
    <t>FOMENTO AL DEPORTE NO FEDERADO Y A LA RECREACIÓN</t>
  </si>
  <si>
    <t>SECRETARÍAS Y OTRAS DEPENDENCIAS DEL EJECUTIVO</t>
  </si>
  <si>
    <t>COORDINACIÓN DE ACCIONES SOBRE DERECHOS HUMANOS</t>
  </si>
  <si>
    <t>COBERTURA FORESTAL Y BIODIVERSIDAD</t>
  </si>
  <si>
    <t>OBRAS SOCIALES</t>
  </si>
  <si>
    <t>ACTIVIDADES DE BIENESTAR SOCIAL</t>
  </si>
  <si>
    <t>MINISTERIO DE AMBIENTE Y RECURSOS NATURALES</t>
  </si>
  <si>
    <t>RESILIENCIA Y ADAPTACIÓN AL CAMBIO CLIMÁTICO</t>
  </si>
  <si>
    <t>OBLIGACIONES DEL ESTADO A CARGO DEL TESORO</t>
  </si>
  <si>
    <t>SERVICIOS DE LA DEUDA PUBLICA</t>
  </si>
  <si>
    <t>SERVICIOS DE LA DEUDA PÚBLICA</t>
  </si>
  <si>
    <t>MINISTERIO DE DESARROLLO SOCIAL</t>
  </si>
  <si>
    <t>DOTACIONES, SERVICIOS E INFRAESTRUCTURA PARA EL DESARROLLO SOCIAL</t>
  </si>
  <si>
    <t>TRANSFERENCIAS MONETARIAS CONDICIONADAS EN SALUD Y EDUCACIÓN</t>
  </si>
  <si>
    <t>PROCURADURIA GENERAL DE LA NACIÓN</t>
  </si>
  <si>
    <t>REPRESENTACIÓN Y DEFENSA DE LOS INTERESES DEL ESTADO</t>
  </si>
  <si>
    <t>PROTECCIÓN DE LOS DERECHOS DE LA FAMILIA</t>
  </si>
  <si>
    <t>Presupuesto Vigente</t>
  </si>
  <si>
    <t>Ejecutado</t>
  </si>
  <si>
    <t>% de Ejecución</t>
  </si>
  <si>
    <t>OTROS PROGRAMAS</t>
  </si>
  <si>
    <t>ENTIDAD / PROGRAMA</t>
  </si>
  <si>
    <t>Ingresos Corrientes</t>
  </si>
  <si>
    <t>Disminución de caja y bancos</t>
  </si>
  <si>
    <t>Ingresos tributarios IVA Paz</t>
  </si>
  <si>
    <t>Ingresos ordinarios de aporte constitucional</t>
  </si>
  <si>
    <t>Otros recursos del Tesoro con afectación específica</t>
  </si>
  <si>
    <t>Ingresos propios</t>
  </si>
  <si>
    <t>Préstamos Externos</t>
  </si>
  <si>
    <t>Donaciones externas</t>
  </si>
  <si>
    <t>Donaciones internas</t>
  </si>
  <si>
    <t>Total</t>
  </si>
  <si>
    <t>Uso de caja y bancos derivados de la colocación interna</t>
  </si>
  <si>
    <t>Colocaciones internas</t>
  </si>
  <si>
    <t>Colocaciones Externas</t>
  </si>
  <si>
    <t>Uso de caja y bancos derivados de la colocación externa</t>
  </si>
  <si>
    <t>Uso de caja y bancos  Entidades Descentralizadas y Autonomas</t>
  </si>
  <si>
    <t>Fuente de Financiamiento</t>
  </si>
  <si>
    <t>Código</t>
  </si>
  <si>
    <t>Gastos totales</t>
  </si>
  <si>
    <t>Gastos corrientes</t>
  </si>
  <si>
    <t>Remuneraciones</t>
  </si>
  <si>
    <t>Bienes y servicios</t>
  </si>
  <si>
    <t>Impuestos pagados por dependencias del Estado</t>
  </si>
  <si>
    <t>Descuentos y bonificaciones</t>
  </si>
  <si>
    <t>Prestaciones a la seguridad social</t>
  </si>
  <si>
    <t xml:space="preserve">Intereses </t>
  </si>
  <si>
    <t>Deuda  interna</t>
  </si>
  <si>
    <t>Deuda externa</t>
  </si>
  <si>
    <t>Préstamos</t>
  </si>
  <si>
    <t>Bonos</t>
  </si>
  <si>
    <t>Arrendamiento de tierras y terrenos</t>
  </si>
  <si>
    <t>Derechos sobre bienes intangibles</t>
  </si>
  <si>
    <t>Resto del Sector Público</t>
  </si>
  <si>
    <t>Sector privado</t>
  </si>
  <si>
    <t>Sector externo</t>
  </si>
  <si>
    <t>Gastos de capital</t>
  </si>
  <si>
    <t>Inversión real directa</t>
  </si>
  <si>
    <t>Inversión financiera</t>
  </si>
  <si>
    <t xml:space="preserve">Resto del Sector Público </t>
  </si>
  <si>
    <t>Sector privado y externo</t>
  </si>
  <si>
    <t>Amortización de primas de la deuda interna</t>
  </si>
  <si>
    <t xml:space="preserve">Amortización por el costo de la política monetaria </t>
  </si>
  <si>
    <t>Amortización de préstamos externo</t>
  </si>
  <si>
    <t>Egresos Totales</t>
  </si>
  <si>
    <t>Amortizaciones de deuda pública</t>
  </si>
  <si>
    <t>Transferencias corriente</t>
  </si>
  <si>
    <t>Transferencias de capiltal</t>
  </si>
  <si>
    <t>Rubros del Económico</t>
  </si>
  <si>
    <t>Millones de quetzales y porcentaje de ejecución</t>
  </si>
  <si>
    <t>Descripción</t>
  </si>
  <si>
    <t>Ejecución</t>
  </si>
  <si>
    <t>% Ejecución</t>
  </si>
  <si>
    <t>Vigente</t>
  </si>
  <si>
    <t xml:space="preserve">Total </t>
  </si>
  <si>
    <t>SERVICIOS PUBLICOS GENERALES</t>
  </si>
  <si>
    <t>Administración Legislativa, Ejecutiva y Asuntos Exteriores</t>
  </si>
  <si>
    <t>Administración Fiscal, Monetaria y Servicios de Fiscalización</t>
  </si>
  <si>
    <t>Servicios Generales</t>
  </si>
  <si>
    <t>Investigación y Desarrollo Relacionados con los  Servicios Públicos Generales</t>
  </si>
  <si>
    <t>Servicios Públicos Generales n.c.d</t>
  </si>
  <si>
    <t>DEFENSA</t>
  </si>
  <si>
    <t>Defensa Militar</t>
  </si>
  <si>
    <t>Defensa Civil</t>
  </si>
  <si>
    <t>Ayuda Militar al Exterior</t>
  </si>
  <si>
    <t>Defensa</t>
  </si>
  <si>
    <t>ORDEN PUBLICO Y SEGURIDAD CIUDADANA</t>
  </si>
  <si>
    <t>Servicios de Policía y Seguridad Ciudadana</t>
  </si>
  <si>
    <t>Administración de Justicia</t>
  </si>
  <si>
    <t>Defensoría Pública Penal y de los Derechos Humanos</t>
  </si>
  <si>
    <t>Administración de Asuntos Penitenciarios</t>
  </si>
  <si>
    <t>Administración de Asuntos Migratorios</t>
  </si>
  <si>
    <t>Investigación y Desarrollo Relacionados con el Orden Público y Seguridad Ciudadana</t>
  </si>
  <si>
    <t>Orden Público y Seguridad Ciudadana  n.c.d</t>
  </si>
  <si>
    <t>ATENCION A DESASTRES Y GESTION DE RIESGOS</t>
  </si>
  <si>
    <t>Servicios de Prevención y Control de Incendios, y Servicios de Rescate y Auxilio</t>
  </si>
  <si>
    <t>Gestión para la Reducción de Riesgos a Desastres</t>
  </si>
  <si>
    <t>Atención a desastres y Gestión  de Riesgos  n.c.d</t>
  </si>
  <si>
    <t>ASUNTOS ECONÓMICOS</t>
  </si>
  <si>
    <t>Asuntos Económicos, Comerciales y Laborales en General</t>
  </si>
  <si>
    <t>Agricultura, Producción Pecuaria, Silvicultura, Caza y Pesca</t>
  </si>
  <si>
    <t>Combustibles y Energía</t>
  </si>
  <si>
    <t>Minería, Manufacturas y Construcción</t>
  </si>
  <si>
    <t>Transporte</t>
  </si>
  <si>
    <t>Comunicaciones</t>
  </si>
  <si>
    <t>Otras Actividades Económicas y Financieras</t>
  </si>
  <si>
    <t>Investigación y Desarrollo Relacionados con Asuntos Económicos</t>
  </si>
  <si>
    <t>Asuntos económicos n.c.d</t>
  </si>
  <si>
    <t>PROTECCIÓN AMBIENTAL</t>
  </si>
  <si>
    <t>Ordenación de Desechos</t>
  </si>
  <si>
    <t>Ordenación de Aguas Residuales</t>
  </si>
  <si>
    <t>Reducción de la Contaminación</t>
  </si>
  <si>
    <t>Vivienda</t>
  </si>
  <si>
    <t>Protección de la Diversidad Biológica y del Paisaje</t>
  </si>
  <si>
    <t>Protección Ambiental n.c.d</t>
  </si>
  <si>
    <t>URBANIZACIÓN Y SERVICIOS COMUNITARIOS</t>
  </si>
  <si>
    <t>Urbanización</t>
  </si>
  <si>
    <t>Desarrollo Comunitario</t>
  </si>
  <si>
    <t>Abastecimiento de Agua</t>
  </si>
  <si>
    <t>Urbanización y Servicios Comunitarios n.c.d</t>
  </si>
  <si>
    <t>SALUD</t>
  </si>
  <si>
    <t xml:space="preserve">Servicios para pacientes externos </t>
  </si>
  <si>
    <t>Servicios Hospitalarios</t>
  </si>
  <si>
    <t>Servicios de Salud Pública</t>
  </si>
  <si>
    <t>Salud n.c.d</t>
  </si>
  <si>
    <t>ACTIVIDADES DEPORTIVAS, RECREATIVAS, CULTURA Y RELIGIÓN</t>
  </si>
  <si>
    <t>Servicios Deportivos y de Recreación</t>
  </si>
  <si>
    <t>Servicios Culturales</t>
  </si>
  <si>
    <t>Servicios de Radio, Televisión y Servicios Editoriales</t>
  </si>
  <si>
    <t>Actividades Deportivas, Recreativas, Cultura y Religión n.c.d</t>
  </si>
  <si>
    <t>EDUCACIÓN</t>
  </si>
  <si>
    <t>Educación Preprimaria y Primaria</t>
  </si>
  <si>
    <t>Educación Media</t>
  </si>
  <si>
    <t>Educación Universitaria o Superior</t>
  </si>
  <si>
    <t>Educación no Atribuible a Ningún Nivel Escolarizado</t>
  </si>
  <si>
    <t>Servicios Auxiliares de la Educación</t>
  </si>
  <si>
    <t>Investigación y Desarrollo Relacionados con la Educación</t>
  </si>
  <si>
    <t>Educación n.c.d</t>
  </si>
  <si>
    <t>PROTECCIÓN SOCIAL</t>
  </si>
  <si>
    <t>Enfermedad, Funcionamiento Corporal y Discapacidad</t>
  </si>
  <si>
    <t>Edad  Avanzada</t>
  </si>
  <si>
    <t>Familia e Hijos</t>
  </si>
  <si>
    <t>Otros Riesgos de Exclusión Social</t>
  </si>
  <si>
    <t>Protección Social n.c.d</t>
  </si>
  <si>
    <t>TRANSACCIONES DE LA DEUDA PÚBLICA</t>
  </si>
  <si>
    <t>Intereses y Comisiones de la Deuda Pública</t>
  </si>
  <si>
    <t>Amortizaciones de la Deuda Pública</t>
  </si>
  <si>
    <t>cifras preliminares</t>
  </si>
  <si>
    <t>Presupuesto y Ejecución  por Finalidad y Función</t>
  </si>
  <si>
    <t>Al 31 de Diciembre de 2017</t>
  </si>
  <si>
    <t>Presupuesto y Ejecución  por Entidad y Programa</t>
  </si>
  <si>
    <t>Presupuesto y Ejecución  por Fuente de Financiamiento</t>
  </si>
  <si>
    <t>Presupuesto y Ejecución  por Cuenta Económica de Gasto</t>
  </si>
  <si>
    <t>Total de Préstamos Externos</t>
  </si>
  <si>
    <t>Banco Centroamericano de Integración Económica</t>
  </si>
  <si>
    <t>0055</t>
  </si>
  <si>
    <t>Proy ampliac, mejoram y moderniz equip redes de observ sismolog, meteor e hidro p prev desas natura</t>
  </si>
  <si>
    <t>0059</t>
  </si>
  <si>
    <t>Proyecto vial franja transversal del norte</t>
  </si>
  <si>
    <t>0067</t>
  </si>
  <si>
    <t>Apoyo a proyectos de inversión en infraestructura social y productiva</t>
  </si>
  <si>
    <t>0068</t>
  </si>
  <si>
    <t>Tercera etapa del programa de inversión en infraestructura, maquinaria y equipo para la Universidad de San Carlos de Guatemala</t>
  </si>
  <si>
    <t>0071</t>
  </si>
  <si>
    <t>Programa de inversión y modernización para el sector justicia</t>
  </si>
  <si>
    <t>Banco Interamericano de Desarrollo</t>
  </si>
  <si>
    <t>0095</t>
  </si>
  <si>
    <t>Proyecto de apoyo al programa de desarrollo económico desde lo rural</t>
  </si>
  <si>
    <t>0098</t>
  </si>
  <si>
    <t>Programa de fortalecimiento de la red hospitalaria</t>
  </si>
  <si>
    <t>0099</t>
  </si>
  <si>
    <t>Programa de desarrollo de peten para la conservación de la reserva de la biosfera maya</t>
  </si>
  <si>
    <t>0102</t>
  </si>
  <si>
    <t>Programa de apoyo al comercio exterior y la integración</t>
  </si>
  <si>
    <t>0104</t>
  </si>
  <si>
    <t>Programa de apoyo al sector justicia penal</t>
  </si>
  <si>
    <t>0107</t>
  </si>
  <si>
    <t>Establecimiento catastral y consolidación de la certeza jurídica en áreas protegidas</t>
  </si>
  <si>
    <t>0108</t>
  </si>
  <si>
    <t>Programa mi escuela progresa</t>
  </si>
  <si>
    <t>0110</t>
  </si>
  <si>
    <t>Programa de agua potable y saneamiento para el desarrollo humano (fase i)</t>
  </si>
  <si>
    <t>0111</t>
  </si>
  <si>
    <t>Programa de apoyo a inversiones estratégicas y transformación productiva</t>
  </si>
  <si>
    <t>0112</t>
  </si>
  <si>
    <t>Programa de mejoramiento del acceso y la calidad de los servicios de salud y nutrición fase i</t>
  </si>
  <si>
    <t>0122</t>
  </si>
  <si>
    <t>Programa de consolidación fiscal para Guatemala</t>
  </si>
  <si>
    <t>0126</t>
  </si>
  <si>
    <t>Programa para el mejoramiento de la cobertura y la calidad educativa</t>
  </si>
  <si>
    <t>The OPEC Fund for International Development</t>
  </si>
  <si>
    <t>0012</t>
  </si>
  <si>
    <t>Programa nacional de desarrollo rural: regiones central, nororiente y suroriente</t>
  </si>
  <si>
    <t>0013</t>
  </si>
  <si>
    <t>Programa de desarrollo rural sustentable para la región del norte -prodenorte-</t>
  </si>
  <si>
    <t>Fondo Internacional de Desarrollo Agrícola</t>
  </si>
  <si>
    <t>0007</t>
  </si>
  <si>
    <t>0008</t>
  </si>
  <si>
    <t>Programa de desarrollo rural sustentable para la región del norte - prodenorte</t>
  </si>
  <si>
    <t>Kreditanstalt fur wiederaufbau</t>
  </si>
  <si>
    <t>Proyecto de educación rural v (proeduc v)</t>
  </si>
  <si>
    <t>Agencia Japonesa de Cooperación Internacional</t>
  </si>
  <si>
    <t>0001</t>
  </si>
  <si>
    <t>Programa de mejoramiento de carreteras en zonapaz</t>
  </si>
  <si>
    <t>Eximbank - republica china, Taiwán</t>
  </si>
  <si>
    <t>Proyecto de construcción de la carretera ca-9 norte, tramo Guatemala - el rancho subtramo iii, sanarate-el rancho</t>
  </si>
  <si>
    <t>Percibido</t>
  </si>
  <si>
    <t>Presupuesto y Percibido  de Desembolsos de Préstamos Externos</t>
  </si>
  <si>
    <t>Ingresos Derivados de la Extinción de Dominio</t>
  </si>
  <si>
    <t>Uso de Caja y Bancos derivados de la Extinción de Dominio</t>
  </si>
  <si>
    <t>Recaudación tributaria</t>
  </si>
  <si>
    <t>Millones de quetzales y porcentajes</t>
  </si>
  <si>
    <t>Impuestos</t>
  </si>
  <si>
    <t>Presupuesto</t>
  </si>
  <si>
    <t>Variaciones</t>
  </si>
  <si>
    <t>Absolutas</t>
  </si>
  <si>
    <t>Relativas</t>
  </si>
  <si>
    <t>207-2016</t>
  </si>
  <si>
    <t>2017-Pres</t>
  </si>
  <si>
    <t>Total SAT (Neto)</t>
  </si>
  <si>
    <t>Sobre la Renta</t>
  </si>
  <si>
    <t>Sobre la Propiedad y Otros</t>
  </si>
  <si>
    <t>IEMA</t>
  </si>
  <si>
    <t>-</t>
  </si>
  <si>
    <t>IETAAP</t>
  </si>
  <si>
    <t>ISO</t>
  </si>
  <si>
    <t>Impuesto al Valor Agregado (Neto)</t>
  </si>
  <si>
    <t xml:space="preserve">     Doméstico</t>
  </si>
  <si>
    <t xml:space="preserve">     Importaciones</t>
  </si>
  <si>
    <t>Derechos Arancelarios</t>
  </si>
  <si>
    <t>Derivados del Petróleo</t>
  </si>
  <si>
    <t>Timbres Fiscales</t>
  </si>
  <si>
    <t>Circulación de Vehículos</t>
  </si>
  <si>
    <t>IPRIMA</t>
  </si>
  <si>
    <t>Bebidas</t>
  </si>
  <si>
    <t>Tabacos</t>
  </si>
  <si>
    <t>Distribución de Cemento</t>
  </si>
  <si>
    <t>Otros</t>
  </si>
  <si>
    <t>Otras Instituciones</t>
  </si>
  <si>
    <t>Regalías</t>
  </si>
  <si>
    <t>Salida del País</t>
  </si>
  <si>
    <t>Totales Tributarios (Netos)</t>
  </si>
  <si>
    <t>Fuente: Dirección de Análisis y Política Fiscal</t>
  </si>
  <si>
    <t>Monto de las importaciones gravadas clasificación CUODE</t>
  </si>
  <si>
    <t>Millones de US dólares y porcentajes</t>
  </si>
  <si>
    <t>Fuente: Dirección de Análisis y Política Fiscal con datos de BANGUAT</t>
  </si>
  <si>
    <t>BIENES DE CONSUMO</t>
  </si>
  <si>
    <t>MATERIAS PRIMAS Y PRODUCTOS INTERMEDIOS</t>
  </si>
  <si>
    <t>COMBUSTIBLES Y LUBRICANTES</t>
  </si>
  <si>
    <t xml:space="preserve">MATERIALES DE CONSTRUCCIÓN </t>
  </si>
  <si>
    <t>BIENES DE CAPITAL</t>
  </si>
  <si>
    <t>DIVERSOS</t>
  </si>
  <si>
    <t>Var. Abs</t>
  </si>
  <si>
    <t>Var. Rel</t>
  </si>
  <si>
    <t>Impor sin combustibles y lubricantes</t>
  </si>
  <si>
    <t>Impotaciones totales</t>
  </si>
  <si>
    <t>Ingresos No tributarios y de capital</t>
  </si>
  <si>
    <t>Observado 2016</t>
  </si>
  <si>
    <t>Pres vigente 2017</t>
  </si>
  <si>
    <t>Observado 2017</t>
  </si>
  <si>
    <t>Var interanual</t>
  </si>
  <si>
    <t>Ingresos no Tributarios</t>
  </si>
  <si>
    <t>Derechos</t>
  </si>
  <si>
    <t>Tasas</t>
  </si>
  <si>
    <t>Arrendamientos Edificios, Equipos e Instalaciones</t>
  </si>
  <si>
    <t>Multas</t>
  </si>
  <si>
    <t>Intereses por Mora</t>
  </si>
  <si>
    <t>Otros Ingresos no Tributarios</t>
  </si>
  <si>
    <t>Contribuciones a la Seguridad y Previsión Social</t>
  </si>
  <si>
    <t>Aportes a la Previsión Social</t>
  </si>
  <si>
    <t>Venta de Bienes y Servicios de la Administración Pública</t>
  </si>
  <si>
    <t>Venta de Bienes</t>
  </si>
  <si>
    <t>Venta de Servicios</t>
  </si>
  <si>
    <t>Rentas de la Propiedad</t>
  </si>
  <si>
    <t>Intereses</t>
  </si>
  <si>
    <t>Dividendos</t>
  </si>
  <si>
    <t>Arrendamiento de Tierras y Terrenos</t>
  </si>
  <si>
    <t>Derechos sobre Bienes Intangibles</t>
  </si>
  <si>
    <t>Transferencias Corrientes</t>
  </si>
  <si>
    <t>Del Sector Privado</t>
  </si>
  <si>
    <t>Del Sector Público</t>
  </si>
  <si>
    <t>Donaciones Corrientes</t>
  </si>
  <si>
    <t>Ingresos de Capital</t>
  </si>
  <si>
    <t>Fuente: SICOIN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</si>
</sst>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000"/>
    <numFmt numFmtId="166" formatCode="00"/>
    <numFmt numFmtId="167" formatCode="#,##0.0"/>
    <numFmt numFmtId="168" formatCode="h:mm:ss;@"/>
  </numFmts>
  <fonts count="29"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sz val="7"/>
      <color rgb="FF000000"/>
      <name val="Times New Roman"/>
      <family val="1"/>
    </font>
    <font>
      <sz val="10"/>
      <color rgb="FF000000"/>
      <name val="Time sn"/>
    </font>
    <font>
      <b/>
      <sz val="10"/>
      <color theme="0"/>
      <name val="Time sn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B9BD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164" fontId="2" fillId="0" borderId="0" applyFont="0" applyFill="0" applyBorder="0" applyAlignment="0" applyProtection="0"/>
  </cellStyleXfs>
  <cellXfs count="191">
    <xf numFmtId="0" fontId="0" fillId="0" borderId="0" xfId="0"/>
    <xf numFmtId="0" fontId="4" fillId="4" borderId="0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7" fontId="4" fillId="3" borderId="9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wrapText="1"/>
    </xf>
    <xf numFmtId="167" fontId="4" fillId="2" borderId="2" xfId="0" applyNumberFormat="1" applyFont="1" applyFill="1" applyBorder="1" applyAlignment="1">
      <alignment horizontal="right"/>
    </xf>
    <xf numFmtId="167" fontId="4" fillId="2" borderId="3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left" wrapText="1"/>
    </xf>
    <xf numFmtId="167" fontId="3" fillId="4" borderId="2" xfId="0" applyNumberFormat="1" applyFont="1" applyFill="1" applyBorder="1" applyAlignment="1">
      <alignment horizontal="right"/>
    </xf>
    <xf numFmtId="167" fontId="3" fillId="4" borderId="3" xfId="0" applyNumberFormat="1" applyFont="1" applyFill="1" applyBorder="1" applyAlignment="1">
      <alignment horizontal="right"/>
    </xf>
    <xf numFmtId="49" fontId="3" fillId="4" borderId="4" xfId="0" applyNumberFormat="1" applyFont="1" applyFill="1" applyBorder="1" applyAlignment="1">
      <alignment horizontal="left" wrapText="1"/>
    </xf>
    <xf numFmtId="167" fontId="3" fillId="4" borderId="5" xfId="0" applyNumberFormat="1" applyFont="1" applyFill="1" applyBorder="1" applyAlignment="1">
      <alignment horizontal="right"/>
    </xf>
    <xf numFmtId="167" fontId="3" fillId="4" borderId="6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/>
    <xf numFmtId="167" fontId="5" fillId="4" borderId="0" xfId="0" applyNumberFormat="1" applyFont="1" applyFill="1" applyBorder="1"/>
    <xf numFmtId="0" fontId="6" fillId="4" borderId="0" xfId="0" applyFont="1" applyFill="1" applyBorder="1"/>
    <xf numFmtId="167" fontId="4" fillId="3" borderId="12" xfId="0" applyNumberFormat="1" applyFont="1" applyFill="1" applyBorder="1" applyAlignment="1">
      <alignment horizontal="right" vertical="center" wrapText="1"/>
    </xf>
    <xf numFmtId="167" fontId="4" fillId="3" borderId="13" xfId="0" applyNumberFormat="1" applyFont="1" applyFill="1" applyBorder="1" applyAlignment="1">
      <alignment horizontal="right" vertical="center" wrapText="1"/>
    </xf>
    <xf numFmtId="167" fontId="4" fillId="3" borderId="22" xfId="0" applyNumberFormat="1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left" indent="2"/>
    </xf>
    <xf numFmtId="167" fontId="5" fillId="0" borderId="1" xfId="0" applyNumberFormat="1" applyFont="1" applyBorder="1" applyAlignment="1">
      <alignment horizontal="left" indent="2"/>
    </xf>
    <xf numFmtId="0" fontId="5" fillId="0" borderId="1" xfId="0" applyFont="1" applyBorder="1" applyAlignment="1">
      <alignment horizontal="left" indent="3"/>
    </xf>
    <xf numFmtId="0" fontId="5" fillId="0" borderId="1" xfId="0" applyFont="1" applyBorder="1" applyAlignment="1">
      <alignment horizontal="left" indent="4"/>
    </xf>
    <xf numFmtId="0" fontId="7" fillId="0" borderId="0" xfId="0" applyFont="1"/>
    <xf numFmtId="167" fontId="7" fillId="0" borderId="0" xfId="0" applyNumberFormat="1" applyFont="1"/>
    <xf numFmtId="0" fontId="4" fillId="7" borderId="7" xfId="1" applyFont="1" applyFill="1" applyBorder="1" applyAlignment="1">
      <alignment horizontal="center" vertical="center"/>
    </xf>
    <xf numFmtId="165" fontId="4" fillId="7" borderId="8" xfId="1" applyNumberFormat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167" fontId="8" fillId="0" borderId="2" xfId="0" applyNumberFormat="1" applyFont="1" applyBorder="1"/>
    <xf numFmtId="167" fontId="8" fillId="0" borderId="3" xfId="0" applyNumberFormat="1" applyFont="1" applyBorder="1"/>
    <xf numFmtId="167" fontId="7" fillId="0" borderId="2" xfId="0" applyNumberFormat="1" applyFont="1" applyBorder="1"/>
    <xf numFmtId="167" fontId="7" fillId="0" borderId="3" xfId="0" applyNumberFormat="1" applyFont="1" applyBorder="1"/>
    <xf numFmtId="0" fontId="7" fillId="0" borderId="1" xfId="0" applyFont="1" applyBorder="1"/>
    <xf numFmtId="0" fontId="6" fillId="2" borderId="1" xfId="0" applyFont="1" applyFill="1" applyBorder="1" applyAlignment="1">
      <alignment horizontal="left" indent="1"/>
    </xf>
    <xf numFmtId="167" fontId="8" fillId="2" borderId="2" xfId="0" applyNumberFormat="1" applyFont="1" applyFill="1" applyBorder="1"/>
    <xf numFmtId="167" fontId="8" fillId="2" borderId="3" xfId="0" applyNumberFormat="1" applyFont="1" applyFill="1" applyBorder="1"/>
    <xf numFmtId="0" fontId="6" fillId="2" borderId="4" xfId="0" applyFont="1" applyFill="1" applyBorder="1" applyAlignment="1">
      <alignment horizontal="left"/>
    </xf>
    <xf numFmtId="167" fontId="8" fillId="2" borderId="5" xfId="0" applyNumberFormat="1" applyFont="1" applyFill="1" applyBorder="1"/>
    <xf numFmtId="167" fontId="8" fillId="2" borderId="6" xfId="0" applyNumberFormat="1" applyFont="1" applyFill="1" applyBorder="1"/>
    <xf numFmtId="0" fontId="7" fillId="0" borderId="1" xfId="0" applyFont="1" applyBorder="1" applyAlignment="1">
      <alignment horizontal="left" indent="2"/>
    </xf>
    <xf numFmtId="167" fontId="10" fillId="0" borderId="12" xfId="3" applyNumberFormat="1" applyFont="1" applyFill="1" applyBorder="1" applyAlignment="1">
      <alignment horizontal="center"/>
    </xf>
    <xf numFmtId="167" fontId="10" fillId="0" borderId="13" xfId="3" applyNumberFormat="1" applyFont="1" applyBorder="1" applyAlignment="1">
      <alignment horizontal="center"/>
    </xf>
    <xf numFmtId="167" fontId="11" fillId="0" borderId="2" xfId="3" applyNumberFormat="1" applyFont="1" applyFill="1" applyBorder="1" applyAlignment="1">
      <alignment horizontal="center"/>
    </xf>
    <xf numFmtId="167" fontId="11" fillId="0" borderId="3" xfId="3" applyNumberFormat="1" applyFont="1" applyBorder="1" applyAlignment="1">
      <alignment horizontal="center"/>
    </xf>
    <xf numFmtId="167" fontId="11" fillId="0" borderId="3" xfId="3" applyNumberFormat="1" applyFont="1" applyFill="1" applyBorder="1" applyAlignment="1">
      <alignment horizontal="center"/>
    </xf>
    <xf numFmtId="167" fontId="11" fillId="0" borderId="6" xfId="3" applyNumberFormat="1" applyFont="1" applyBorder="1" applyAlignment="1">
      <alignment horizontal="center"/>
    </xf>
    <xf numFmtId="164" fontId="11" fillId="0" borderId="0" xfId="3" applyFont="1" applyAlignment="1"/>
    <xf numFmtId="0" fontId="11" fillId="0" borderId="0" xfId="0" applyFont="1" applyAlignment="1"/>
    <xf numFmtId="0" fontId="10" fillId="0" borderId="11" xfId="0" applyFont="1" applyBorder="1" applyAlignment="1">
      <alignment horizontal="center"/>
    </xf>
    <xf numFmtId="0" fontId="10" fillId="0" borderId="0" xfId="0" applyFont="1" applyAlignment="1"/>
    <xf numFmtId="0" fontId="11" fillId="0" borderId="1" xfId="0" applyFont="1" applyBorder="1" applyAlignment="1">
      <alignment horizontal="left" indent="2"/>
    </xf>
    <xf numFmtId="0" fontId="13" fillId="0" borderId="0" xfId="0" applyFont="1" applyBorder="1" applyAlignment="1"/>
    <xf numFmtId="0" fontId="11" fillId="0" borderId="1" xfId="0" applyFont="1" applyFill="1" applyBorder="1" applyAlignment="1">
      <alignment horizontal="left" indent="2"/>
    </xf>
    <xf numFmtId="0" fontId="11" fillId="0" borderId="0" xfId="0" applyFont="1" applyBorder="1" applyAlignment="1"/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Fill="1" applyAlignment="1"/>
    <xf numFmtId="0" fontId="10" fillId="0" borderId="0" xfId="0" applyFont="1" applyFill="1" applyAlignment="1"/>
    <xf numFmtId="167" fontId="10" fillId="0" borderId="0" xfId="0" applyNumberFormat="1" applyFont="1" applyAlignment="1"/>
    <xf numFmtId="4" fontId="11" fillId="0" borderId="2" xfId="0" applyNumberFormat="1" applyFont="1" applyBorder="1" applyAlignment="1">
      <alignment horizontal="center"/>
    </xf>
    <xf numFmtId="0" fontId="15" fillId="0" borderId="0" xfId="0" applyFont="1" applyFill="1" applyAlignment="1"/>
    <xf numFmtId="0" fontId="11" fillId="0" borderId="4" xfId="0" applyFont="1" applyBorder="1" applyAlignment="1">
      <alignment horizontal="left" indent="2"/>
    </xf>
    <xf numFmtId="4" fontId="11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left" indent="1"/>
    </xf>
    <xf numFmtId="14" fontId="11" fillId="0" borderId="0" xfId="0" applyNumberFormat="1" applyFont="1" applyAlignment="1"/>
    <xf numFmtId="168" fontId="11" fillId="0" borderId="0" xfId="0" applyNumberFormat="1" applyFont="1" applyAlignment="1"/>
    <xf numFmtId="167" fontId="11" fillId="0" borderId="2" xfId="0" applyNumberFormat="1" applyFont="1" applyBorder="1" applyAlignment="1">
      <alignment horizontal="center"/>
    </xf>
    <xf numFmtId="167" fontId="11" fillId="0" borderId="5" xfId="3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167" fontId="10" fillId="2" borderId="2" xfId="3" applyNumberFormat="1" applyFont="1" applyFill="1" applyBorder="1" applyAlignment="1">
      <alignment horizontal="center"/>
    </xf>
    <xf numFmtId="167" fontId="10" fillId="2" borderId="3" xfId="3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4" fillId="7" borderId="14" xfId="1" applyFont="1" applyFill="1" applyBorder="1" applyAlignment="1">
      <alignment horizontal="center" vertical="center"/>
    </xf>
    <xf numFmtId="0" fontId="4" fillId="7" borderId="10" xfId="1" applyFont="1" applyFill="1" applyBorder="1" applyAlignment="1">
      <alignment horizontal="center" vertical="center"/>
    </xf>
    <xf numFmtId="165" fontId="4" fillId="7" borderId="17" xfId="1" applyNumberFormat="1" applyFont="1" applyFill="1" applyBorder="1" applyAlignment="1">
      <alignment horizontal="center" vertical="center" wrapText="1"/>
    </xf>
    <xf numFmtId="0" fontId="3" fillId="5" borderId="15" xfId="1" applyFont="1" applyFill="1" applyBorder="1" applyAlignment="1">
      <alignment horizontal="left"/>
    </xf>
    <xf numFmtId="0" fontId="4" fillId="5" borderId="20" xfId="1" applyFont="1" applyFill="1" applyBorder="1" applyAlignment="1">
      <alignment horizontal="center"/>
    </xf>
    <xf numFmtId="167" fontId="4" fillId="5" borderId="18" xfId="1" applyNumberFormat="1" applyFont="1" applyFill="1" applyBorder="1" applyAlignment="1">
      <alignment horizontal="right"/>
    </xf>
    <xf numFmtId="167" fontId="4" fillId="5" borderId="2" xfId="1" applyNumberFormat="1" applyFont="1" applyFill="1" applyBorder="1" applyAlignment="1">
      <alignment horizontal="right"/>
    </xf>
    <xf numFmtId="167" fontId="4" fillId="5" borderId="3" xfId="1" applyNumberFormat="1" applyFont="1" applyFill="1" applyBorder="1" applyAlignment="1">
      <alignment horizontal="right"/>
    </xf>
    <xf numFmtId="166" fontId="3" fillId="6" borderId="15" xfId="1" applyNumberFormat="1" applyFont="1" applyFill="1" applyBorder="1" applyAlignment="1">
      <alignment horizontal="center"/>
    </xf>
    <xf numFmtId="49" fontId="3" fillId="6" borderId="20" xfId="1" applyNumberFormat="1" applyFont="1" applyFill="1" applyBorder="1" applyAlignment="1">
      <alignment horizontal="left"/>
    </xf>
    <xf numFmtId="167" fontId="3" fillId="6" borderId="18" xfId="1" applyNumberFormat="1" applyFont="1" applyFill="1" applyBorder="1" applyAlignment="1">
      <alignment horizontal="right"/>
    </xf>
    <xf numFmtId="167" fontId="3" fillId="6" borderId="2" xfId="1" applyNumberFormat="1" applyFont="1" applyFill="1" applyBorder="1" applyAlignment="1">
      <alignment horizontal="right"/>
    </xf>
    <xf numFmtId="167" fontId="3" fillId="6" borderId="3" xfId="1" applyNumberFormat="1" applyFont="1" applyFill="1" applyBorder="1" applyAlignment="1">
      <alignment horizontal="right"/>
    </xf>
    <xf numFmtId="166" fontId="3" fillId="5" borderId="15" xfId="1" applyNumberFormat="1" applyFont="1" applyFill="1" applyBorder="1" applyAlignment="1">
      <alignment horizontal="center"/>
    </xf>
    <xf numFmtId="49" fontId="3" fillId="5" borderId="20" xfId="1" applyNumberFormat="1" applyFont="1" applyFill="1" applyBorder="1" applyAlignment="1">
      <alignment horizontal="left"/>
    </xf>
    <xf numFmtId="167" fontId="3" fillId="5" borderId="18" xfId="1" applyNumberFormat="1" applyFont="1" applyFill="1" applyBorder="1" applyAlignment="1">
      <alignment horizontal="right"/>
    </xf>
    <xf numFmtId="167" fontId="3" fillId="5" borderId="2" xfId="1" applyNumberFormat="1" applyFont="1" applyFill="1" applyBorder="1" applyAlignment="1">
      <alignment horizontal="right"/>
    </xf>
    <xf numFmtId="167" fontId="3" fillId="5" borderId="3" xfId="1" applyNumberFormat="1" applyFont="1" applyFill="1" applyBorder="1" applyAlignment="1">
      <alignment horizontal="right"/>
    </xf>
    <xf numFmtId="166" fontId="3" fillId="5" borderId="16" xfId="1" applyNumberFormat="1" applyFont="1" applyFill="1" applyBorder="1" applyAlignment="1">
      <alignment horizontal="center"/>
    </xf>
    <xf numFmtId="49" fontId="3" fillId="5" borderId="21" xfId="1" applyNumberFormat="1" applyFont="1" applyFill="1" applyBorder="1" applyAlignment="1">
      <alignment horizontal="left"/>
    </xf>
    <xf numFmtId="167" fontId="3" fillId="5" borderId="19" xfId="1" applyNumberFormat="1" applyFont="1" applyFill="1" applyBorder="1" applyAlignment="1">
      <alignment horizontal="right"/>
    </xf>
    <xf numFmtId="167" fontId="3" fillId="5" borderId="5" xfId="1" applyNumberFormat="1" applyFont="1" applyFill="1" applyBorder="1" applyAlignment="1">
      <alignment horizontal="right"/>
    </xf>
    <xf numFmtId="167" fontId="3" fillId="5" borderId="6" xfId="1" applyNumberFormat="1" applyFont="1" applyFill="1" applyBorder="1" applyAlignment="1">
      <alignment horizontal="right"/>
    </xf>
    <xf numFmtId="0" fontId="17" fillId="0" borderId="0" xfId="1" applyFont="1" applyAlignment="1">
      <alignment horizontal="center" vertical="top"/>
    </xf>
    <xf numFmtId="0" fontId="18" fillId="0" borderId="0" xfId="0" applyFont="1"/>
    <xf numFmtId="0" fontId="19" fillId="0" borderId="0" xfId="1" applyFont="1" applyAlignment="1">
      <alignment horizontal="center" vertical="top" wrapText="1"/>
    </xf>
    <xf numFmtId="0" fontId="19" fillId="0" borderId="0" xfId="1" applyFont="1" applyAlignment="1">
      <alignment horizontal="center" vertical="top" wrapText="1" readingOrder="1"/>
    </xf>
    <xf numFmtId="0" fontId="17" fillId="0" borderId="0" xfId="1" applyFont="1" applyAlignment="1">
      <alignment horizontal="center" vertical="center"/>
    </xf>
    <xf numFmtId="0" fontId="19" fillId="3" borderId="7" xfId="1" applyFont="1" applyFill="1" applyBorder="1" applyAlignment="1">
      <alignment vertical="center" wrapText="1" readingOrder="1"/>
    </xf>
    <xf numFmtId="0" fontId="19" fillId="3" borderId="8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vertical="center"/>
    </xf>
    <xf numFmtId="0" fontId="19" fillId="0" borderId="1" xfId="1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7" fillId="4" borderId="0" xfId="1" applyFont="1" applyFill="1" applyAlignment="1">
      <alignment vertical="top"/>
    </xf>
    <xf numFmtId="0" fontId="18" fillId="0" borderId="0" xfId="0" applyFont="1" applyAlignment="1">
      <alignment horizontal="center"/>
    </xf>
    <xf numFmtId="167" fontId="19" fillId="0" borderId="2" xfId="1" applyNumberFormat="1" applyFont="1" applyBorder="1" applyAlignment="1">
      <alignment vertical="center" wrapText="1"/>
    </xf>
    <xf numFmtId="167" fontId="19" fillId="0" borderId="2" xfId="1" applyNumberFormat="1" applyFont="1" applyBorder="1" applyAlignment="1">
      <alignment horizontal="right" vertical="center" wrapText="1"/>
    </xf>
    <xf numFmtId="167" fontId="19" fillId="2" borderId="2" xfId="1" applyNumberFormat="1" applyFont="1" applyFill="1" applyBorder="1" applyAlignment="1">
      <alignment vertical="center" wrapText="1"/>
    </xf>
    <xf numFmtId="167" fontId="19" fillId="2" borderId="2" xfId="1" applyNumberFormat="1" applyFont="1" applyFill="1" applyBorder="1" applyAlignment="1">
      <alignment horizontal="right" vertical="center" wrapText="1"/>
    </xf>
    <xf numFmtId="167" fontId="17" fillId="4" borderId="2" xfId="1" applyNumberFormat="1" applyFont="1" applyFill="1" applyBorder="1" applyAlignment="1">
      <alignment vertical="center" wrapText="1"/>
    </xf>
    <xf numFmtId="167" fontId="17" fillId="4" borderId="2" xfId="1" applyNumberFormat="1" applyFont="1" applyFill="1" applyBorder="1" applyAlignment="1">
      <alignment horizontal="right" vertical="center" wrapText="1"/>
    </xf>
    <xf numFmtId="167" fontId="17" fillId="0" borderId="2" xfId="1" applyNumberFormat="1" applyFont="1" applyBorder="1" applyAlignment="1">
      <alignment vertical="center" wrapText="1"/>
    </xf>
    <xf numFmtId="167" fontId="17" fillId="0" borderId="2" xfId="1" applyNumberFormat="1" applyFont="1" applyBorder="1" applyAlignment="1">
      <alignment horizontal="right" vertical="center" wrapText="1"/>
    </xf>
    <xf numFmtId="167" fontId="17" fillId="0" borderId="5" xfId="1" applyNumberFormat="1" applyFont="1" applyBorder="1" applyAlignment="1">
      <alignment vertical="center" wrapText="1"/>
    </xf>
    <xf numFmtId="167" fontId="17" fillId="0" borderId="5" xfId="1" applyNumberFormat="1" applyFont="1" applyBorder="1" applyAlignment="1">
      <alignment horizontal="right" vertical="center" wrapText="1"/>
    </xf>
    <xf numFmtId="0" fontId="22" fillId="8" borderId="25" xfId="0" applyFont="1" applyFill="1" applyBorder="1" applyAlignment="1">
      <alignment horizontal="center" vertical="center"/>
    </xf>
    <xf numFmtId="0" fontId="23" fillId="8" borderId="21" xfId="0" applyFont="1" applyFill="1" applyBorder="1" applyAlignment="1">
      <alignment horizontal="center" vertical="center"/>
    </xf>
    <xf numFmtId="4" fontId="23" fillId="0" borderId="25" xfId="0" applyNumberFormat="1" applyFont="1" applyBorder="1" applyAlignment="1">
      <alignment horizontal="center" vertical="center"/>
    </xf>
    <xf numFmtId="10" fontId="23" fillId="0" borderId="25" xfId="0" applyNumberFormat="1" applyFont="1" applyBorder="1" applyAlignment="1">
      <alignment horizontal="center" vertical="center"/>
    </xf>
    <xf numFmtId="0" fontId="24" fillId="8" borderId="20" xfId="0" applyFont="1" applyFill="1" applyBorder="1" applyAlignment="1">
      <alignment horizontal="left" vertical="center" indent="1"/>
    </xf>
    <xf numFmtId="4" fontId="24" fillId="0" borderId="26" xfId="0" applyNumberFormat="1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0" fontId="23" fillId="0" borderId="26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5" fillId="8" borderId="20" xfId="0" applyFont="1" applyFill="1" applyBorder="1" applyAlignment="1">
      <alignment horizontal="left" vertical="center" indent="1"/>
    </xf>
    <xf numFmtId="0" fontId="23" fillId="0" borderId="25" xfId="0" applyFont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" fontId="22" fillId="0" borderId="27" xfId="0" applyNumberFormat="1" applyFont="1" applyBorder="1" applyAlignment="1">
      <alignment horizontal="center" vertical="center"/>
    </xf>
    <xf numFmtId="4" fontId="23" fillId="0" borderId="27" xfId="0" applyNumberFormat="1" applyFont="1" applyBorder="1" applyAlignment="1">
      <alignment horizontal="center" vertical="center"/>
    </xf>
    <xf numFmtId="10" fontId="23" fillId="0" borderId="27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10" fontId="27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center"/>
    </xf>
    <xf numFmtId="16" fontId="28" fillId="9" borderId="0" xfId="0" applyNumberFormat="1" applyFont="1" applyFill="1" applyAlignment="1">
      <alignment horizontal="center"/>
    </xf>
    <xf numFmtId="0" fontId="28" fillId="9" borderId="0" xfId="0" applyFont="1" applyFill="1" applyAlignment="1">
      <alignment horizontal="center"/>
    </xf>
    <xf numFmtId="167" fontId="28" fillId="9" borderId="0" xfId="0" applyNumberFormat="1" applyFont="1" applyFill="1" applyAlignment="1">
      <alignment horizontal="center"/>
    </xf>
    <xf numFmtId="10" fontId="28" fillId="9" borderId="0" xfId="0" applyNumberFormat="1" applyFont="1" applyFill="1" applyAlignment="1">
      <alignment horizontal="center"/>
    </xf>
    <xf numFmtId="167" fontId="28" fillId="9" borderId="0" xfId="0" applyNumberFormat="1" applyFont="1" applyFill="1" applyAlignment="1">
      <alignment horizontal="center" vertical="center"/>
    </xf>
    <xf numFmtId="10" fontId="28" fillId="9" borderId="0" xfId="0" applyNumberFormat="1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27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10" fontId="22" fillId="0" borderId="26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indent="2"/>
    </xf>
    <xf numFmtId="10" fontId="24" fillId="0" borderId="26" xfId="0" applyNumberFormat="1" applyFont="1" applyBorder="1" applyAlignment="1">
      <alignment horizontal="center" vertical="center"/>
    </xf>
    <xf numFmtId="4" fontId="22" fillId="0" borderId="26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0" fontId="22" fillId="0" borderId="27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0" fontId="22" fillId="0" borderId="2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12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8" borderId="30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2" fillId="8" borderId="3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</cellXfs>
  <cellStyles count="4">
    <cellStyle name="Millares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odas/AppData/Local/Microsoft/Windows/INetCache/Content.Outlook/KNQTP2QV/Fin%20Fun%2031%20diciembre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func."/>
      <sheetName val="Invrenglones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SICOIN"/>
      <sheetName val="SALIDA"/>
      <sheetName val="Mens 17"/>
      <sheetName val="Ejec. 16-17"/>
      <sheetName val="Total"/>
      <sheetName val="93-99"/>
      <sheetName val="Inversión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3">
          <cell r="S23">
            <v>1526.7820662800002</v>
          </cell>
          <cell r="Z23">
            <v>1474.6858061800001</v>
          </cell>
        </row>
        <row r="26">
          <cell r="S26">
            <v>2462.7090597199999</v>
          </cell>
          <cell r="Z26">
            <v>2202.91536086</v>
          </cell>
        </row>
        <row r="29">
          <cell r="S29">
            <v>488.40163366000002</v>
          </cell>
          <cell r="Z29">
            <v>478.82339418000004</v>
          </cell>
        </row>
        <row r="32">
          <cell r="S32">
            <v>0</v>
          </cell>
          <cell r="Z32">
            <v>0</v>
          </cell>
        </row>
        <row r="36">
          <cell r="S36">
            <v>726.45264362</v>
          </cell>
          <cell r="Z36">
            <v>706.22020318</v>
          </cell>
        </row>
        <row r="42">
          <cell r="S42">
            <v>766.19551799999999</v>
          </cell>
          <cell r="Z42">
            <v>752.47249205999992</v>
          </cell>
        </row>
        <row r="45">
          <cell r="S45">
            <v>281.61986400000001</v>
          </cell>
          <cell r="Z45">
            <v>274.65082720999999</v>
          </cell>
        </row>
        <row r="48">
          <cell r="S48">
            <v>63.352829</v>
          </cell>
          <cell r="Z48">
            <v>50.828990849999997</v>
          </cell>
        </row>
        <row r="51">
          <cell r="S51">
            <v>372.63559600000002</v>
          </cell>
          <cell r="Z51">
            <v>365.17283917000003</v>
          </cell>
        </row>
        <row r="57">
          <cell r="S57">
            <v>3503.9783819999998</v>
          </cell>
          <cell r="Z57">
            <v>3299.3735172799998</v>
          </cell>
        </row>
        <row r="60">
          <cell r="S60">
            <v>4359.8300479999998</v>
          </cell>
          <cell r="Z60">
            <v>4222.3019225099997</v>
          </cell>
        </row>
        <row r="63">
          <cell r="S63">
            <v>409.14909599999999</v>
          </cell>
          <cell r="Z63">
            <v>388.29094601999998</v>
          </cell>
        </row>
        <row r="66">
          <cell r="S66">
            <v>657.96590100000003</v>
          </cell>
          <cell r="Z66">
            <v>482.30620862000001</v>
          </cell>
        </row>
        <row r="69">
          <cell r="S69">
            <v>165.66</v>
          </cell>
          <cell r="Z69">
            <v>116.96464228999999</v>
          </cell>
        </row>
        <row r="72">
          <cell r="S72">
            <v>76.2</v>
          </cell>
          <cell r="Z72">
            <v>69.712940169999996</v>
          </cell>
        </row>
        <row r="76">
          <cell r="S76">
            <v>519.02367600000002</v>
          </cell>
          <cell r="Z76">
            <v>391.14679489000002</v>
          </cell>
        </row>
        <row r="82">
          <cell r="S82">
            <v>355.16309273999997</v>
          </cell>
          <cell r="Z82">
            <v>213.57089056000001</v>
          </cell>
        </row>
        <row r="86">
          <cell r="S86">
            <v>190.98029815999999</v>
          </cell>
          <cell r="Z86">
            <v>173.57148803999999</v>
          </cell>
        </row>
        <row r="89">
          <cell r="S89">
            <v>0.15839999999999999</v>
          </cell>
          <cell r="Z89">
            <v>0.14669261</v>
          </cell>
        </row>
        <row r="95">
          <cell r="S95">
            <v>350.32221021999999</v>
          </cell>
          <cell r="Z95">
            <v>295.71463792999998</v>
          </cell>
        </row>
        <row r="99">
          <cell r="S99">
            <v>1379.1256232000001</v>
          </cell>
          <cell r="Z99">
            <v>1277.4315511899999</v>
          </cell>
        </row>
        <row r="102">
          <cell r="S102">
            <v>387.34054614000001</v>
          </cell>
          <cell r="Z102">
            <v>384.87573788000003</v>
          </cell>
        </row>
        <row r="105">
          <cell r="S105">
            <v>16.277070000000002</v>
          </cell>
          <cell r="Z105">
            <v>14.47344047</v>
          </cell>
        </row>
        <row r="108">
          <cell r="S108">
            <v>3916.0911089599999</v>
          </cell>
          <cell r="Z108">
            <v>2846.98537665</v>
          </cell>
        </row>
        <row r="111">
          <cell r="S111">
            <v>43.270646999999997</v>
          </cell>
          <cell r="Z111">
            <v>29.476492309999998</v>
          </cell>
        </row>
        <row r="114">
          <cell r="S114">
            <v>117.45063500000001</v>
          </cell>
          <cell r="Z114">
            <v>115.12728765</v>
          </cell>
        </row>
        <row r="117">
          <cell r="S117">
            <v>7.6623469999999996</v>
          </cell>
          <cell r="Z117">
            <v>7.5443895699999999</v>
          </cell>
        </row>
        <row r="121">
          <cell r="S121">
            <v>174.77424900000003</v>
          </cell>
          <cell r="Z121">
            <v>106.01041074000001</v>
          </cell>
        </row>
        <row r="127">
          <cell r="S127">
            <v>22.373205039999998</v>
          </cell>
          <cell r="Z127">
            <v>15.706445610000001</v>
          </cell>
        </row>
        <row r="130">
          <cell r="S130">
            <v>498.79188631</v>
          </cell>
          <cell r="Z130">
            <v>350.62439771999999</v>
          </cell>
        </row>
        <row r="133">
          <cell r="S133">
            <v>58.073167999999995</v>
          </cell>
          <cell r="Z133">
            <v>47.439106080000002</v>
          </cell>
        </row>
        <row r="136">
          <cell r="S136">
            <v>580.10899426000003</v>
          </cell>
          <cell r="Z136">
            <v>531.17879072000005</v>
          </cell>
        </row>
        <row r="139">
          <cell r="S139">
            <v>82.160578389999998</v>
          </cell>
          <cell r="Z139">
            <v>72.056303540000002</v>
          </cell>
        </row>
        <row r="145">
          <cell r="S145">
            <v>5.4030380000000005</v>
          </cell>
          <cell r="Z145">
            <v>4.6151503800000002</v>
          </cell>
        </row>
        <row r="148">
          <cell r="S148">
            <v>7360.7133923399997</v>
          </cell>
          <cell r="Z148">
            <v>7249.40383587</v>
          </cell>
        </row>
        <row r="151">
          <cell r="S151">
            <v>694.43113682000001</v>
          </cell>
          <cell r="Z151">
            <v>511.67056098</v>
          </cell>
        </row>
        <row r="154">
          <cell r="S154">
            <v>5.6844489999999999</v>
          </cell>
          <cell r="Z154">
            <v>0</v>
          </cell>
        </row>
        <row r="160">
          <cell r="S160">
            <v>50</v>
          </cell>
          <cell r="Z160">
            <v>0</v>
          </cell>
        </row>
        <row r="163">
          <cell r="S163">
            <v>1746.3363458199999</v>
          </cell>
          <cell r="Z163">
            <v>1505.6268898499998</v>
          </cell>
        </row>
        <row r="166">
          <cell r="S166">
            <v>4444.4327213799997</v>
          </cell>
          <cell r="Z166">
            <v>3729.8016124500004</v>
          </cell>
        </row>
        <row r="169">
          <cell r="S169">
            <v>655.86253928000008</v>
          </cell>
          <cell r="Z169">
            <v>638.77362396000001</v>
          </cell>
        </row>
        <row r="175">
          <cell r="S175">
            <v>535.09634201000006</v>
          </cell>
          <cell r="Z175">
            <v>488.43463960000003</v>
          </cell>
        </row>
        <row r="178">
          <cell r="S178">
            <v>322.60875496</v>
          </cell>
          <cell r="Z178">
            <v>260.51300789999999</v>
          </cell>
        </row>
        <row r="181">
          <cell r="S181">
            <v>55.581000000000003</v>
          </cell>
          <cell r="Z181">
            <v>39.110546040000003</v>
          </cell>
        </row>
        <row r="184">
          <cell r="S184">
            <v>246.94555799999998</v>
          </cell>
          <cell r="Z184">
            <v>131.1002216</v>
          </cell>
        </row>
        <row r="191">
          <cell r="S191">
            <v>9867.3704512599998</v>
          </cell>
          <cell r="Z191">
            <v>9503.1706048100004</v>
          </cell>
        </row>
        <row r="194">
          <cell r="S194">
            <v>1891.2223668399999</v>
          </cell>
          <cell r="Z194">
            <v>1740.7689669399999</v>
          </cell>
        </row>
        <row r="197">
          <cell r="S197">
            <v>1830.32612116</v>
          </cell>
          <cell r="Z197">
            <v>1819.7291781199999</v>
          </cell>
        </row>
        <row r="200">
          <cell r="S200">
            <v>241.89177928000001</v>
          </cell>
          <cell r="Z200">
            <v>187.07997560999999</v>
          </cell>
        </row>
        <row r="203">
          <cell r="S203">
            <v>2591.728071</v>
          </cell>
          <cell r="Z203">
            <v>1798.25606756</v>
          </cell>
        </row>
        <row r="206">
          <cell r="S206">
            <v>32.697192999999999</v>
          </cell>
          <cell r="Z206">
            <v>19.377328039999998</v>
          </cell>
        </row>
        <row r="209">
          <cell r="S209">
            <v>847.03875199999993</v>
          </cell>
          <cell r="Z209">
            <v>719.20719056000007</v>
          </cell>
        </row>
        <row r="215">
          <cell r="S215">
            <v>730.14087199999994</v>
          </cell>
          <cell r="Z215">
            <v>729.64170339999998</v>
          </cell>
        </row>
        <row r="218">
          <cell r="S218">
            <v>5257.8139549999996</v>
          </cell>
          <cell r="Z218">
            <v>5210.7270499699998</v>
          </cell>
        </row>
        <row r="221">
          <cell r="S221">
            <v>771.84607065</v>
          </cell>
          <cell r="Z221">
            <v>602.38340140000003</v>
          </cell>
        </row>
        <row r="224">
          <cell r="S224">
            <v>190.92823000000001</v>
          </cell>
          <cell r="Z224">
            <v>171.04924276999998</v>
          </cell>
        </row>
        <row r="227">
          <cell r="S227">
            <v>264.50031200000001</v>
          </cell>
          <cell r="Z227">
            <v>229.13628707000001</v>
          </cell>
        </row>
        <row r="230">
          <cell r="S230">
            <v>236.23166637999998</v>
          </cell>
          <cell r="Z230">
            <v>224.29001578</v>
          </cell>
        </row>
        <row r="236">
          <cell r="S236">
            <v>8074.904125</v>
          </cell>
          <cell r="Z236">
            <v>8003.0692323800004</v>
          </cell>
        </row>
        <row r="239">
          <cell r="S239">
            <v>4110.757756</v>
          </cell>
          <cell r="Z239">
            <v>3942.8548229600001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3"/>
  <sheetViews>
    <sheetView topLeftCell="A22" workbookViewId="0">
      <selection activeCell="G2" sqref="G2:J2"/>
    </sheetView>
  </sheetViews>
  <sheetFormatPr baseColWidth="10" defaultRowHeight="12.75"/>
  <cols>
    <col min="1" max="1" width="6.42578125" style="18" customWidth="1"/>
    <col min="2" max="2" width="62.140625" style="15" customWidth="1"/>
    <col min="3" max="4" width="10.5703125" style="16" customWidth="1"/>
    <col min="5" max="5" width="9.5703125" style="17" customWidth="1"/>
    <col min="6" max="6" width="3.42578125" style="18" customWidth="1"/>
    <col min="7" max="7" width="76.42578125" style="18" customWidth="1"/>
    <col min="8" max="9" width="10.7109375" style="18" customWidth="1"/>
    <col min="10" max="10" width="9.7109375" style="18" customWidth="1"/>
    <col min="11" max="16384" width="11.42578125" style="18"/>
  </cols>
  <sheetData>
    <row r="1" spans="2:10" s="1" customFormat="1" ht="18" customHeight="1">
      <c r="B1" s="171" t="s">
        <v>201</v>
      </c>
      <c r="C1" s="171"/>
      <c r="D1" s="171"/>
      <c r="E1" s="171"/>
      <c r="G1" s="171" t="s">
        <v>201</v>
      </c>
      <c r="H1" s="171"/>
      <c r="I1" s="171"/>
      <c r="J1" s="171"/>
    </row>
    <row r="2" spans="2:10" s="1" customFormat="1" ht="17.25" customHeight="1">
      <c r="B2" s="172" t="s">
        <v>200</v>
      </c>
      <c r="C2" s="172"/>
      <c r="D2" s="172"/>
      <c r="E2" s="172"/>
      <c r="G2" s="172" t="s">
        <v>200</v>
      </c>
      <c r="H2" s="172"/>
      <c r="I2" s="172"/>
      <c r="J2" s="172"/>
    </row>
    <row r="3" spans="2:10" s="1" customFormat="1" ht="18.2" customHeight="1" thickBot="1">
      <c r="B3" s="173" t="s">
        <v>120</v>
      </c>
      <c r="C3" s="173"/>
      <c r="D3" s="173"/>
      <c r="E3" s="173"/>
      <c r="G3" s="173" t="s">
        <v>120</v>
      </c>
      <c r="H3" s="173"/>
      <c r="I3" s="173"/>
      <c r="J3" s="173"/>
    </row>
    <row r="4" spans="2:10" s="1" customFormat="1" ht="29.25" customHeight="1" thickBot="1">
      <c r="B4" s="2" t="s">
        <v>72</v>
      </c>
      <c r="C4" s="3" t="s">
        <v>68</v>
      </c>
      <c r="D4" s="4" t="s">
        <v>69</v>
      </c>
      <c r="E4" s="5" t="s">
        <v>70</v>
      </c>
      <c r="G4" s="2" t="s">
        <v>72</v>
      </c>
      <c r="H4" s="3" t="s">
        <v>68</v>
      </c>
      <c r="I4" s="4" t="s">
        <v>69</v>
      </c>
      <c r="J4" s="5" t="s">
        <v>70</v>
      </c>
    </row>
    <row r="5" spans="2:10" s="1" customFormat="1" ht="24" customHeight="1">
      <c r="B5" s="22" t="s">
        <v>82</v>
      </c>
      <c r="C5" s="21">
        <v>77622.573371880004</v>
      </c>
      <c r="D5" s="19">
        <v>71217.59148073</v>
      </c>
      <c r="E5" s="20">
        <v>91.748557651568007</v>
      </c>
      <c r="G5" s="6" t="s">
        <v>37</v>
      </c>
      <c r="H5" s="7">
        <v>1594.801224</v>
      </c>
      <c r="I5" s="7">
        <v>1478.49808082</v>
      </c>
      <c r="J5" s="8">
        <f t="shared" ref="J5:J26" si="0">+I5/H5*100</f>
        <v>92.707358043763335</v>
      </c>
    </row>
    <row r="6" spans="2:10" s="1" customFormat="1" ht="19.7" customHeight="1">
      <c r="B6" s="6" t="s">
        <v>0</v>
      </c>
      <c r="C6" s="7">
        <v>220.36158799999998</v>
      </c>
      <c r="D6" s="7">
        <v>213.66465552</v>
      </c>
      <c r="E6" s="8">
        <f>+D6/C6*100</f>
        <v>96.960934734233277</v>
      </c>
      <c r="G6" s="9" t="s">
        <v>38</v>
      </c>
      <c r="H6" s="10">
        <v>871.32531500000005</v>
      </c>
      <c r="I6" s="10">
        <v>805.05514516999995</v>
      </c>
      <c r="J6" s="11">
        <f t="shared" si="0"/>
        <v>92.394325209063837</v>
      </c>
    </row>
    <row r="7" spans="2:10" s="1" customFormat="1" ht="19.7" customHeight="1">
      <c r="B7" s="9" t="s">
        <v>1</v>
      </c>
      <c r="C7" s="10">
        <v>34.399653999999998</v>
      </c>
      <c r="D7" s="10">
        <v>30.62181897</v>
      </c>
      <c r="E7" s="11">
        <f t="shared" ref="E7:E41" si="1">+D7/C7*100</f>
        <v>89.017810964028882</v>
      </c>
      <c r="G7" s="9" t="s">
        <v>39</v>
      </c>
      <c r="H7" s="10">
        <v>240.90436399999999</v>
      </c>
      <c r="I7" s="10">
        <v>204.70643244999999</v>
      </c>
      <c r="J7" s="11">
        <f t="shared" si="0"/>
        <v>84.974148683333937</v>
      </c>
    </row>
    <row r="8" spans="2:10" s="1" customFormat="1" ht="19.7" customHeight="1">
      <c r="B8" s="9" t="s">
        <v>2</v>
      </c>
      <c r="C8" s="10">
        <v>176.71077399999999</v>
      </c>
      <c r="D8" s="10">
        <v>176.26740149</v>
      </c>
      <c r="E8" s="11">
        <f t="shared" si="1"/>
        <v>99.749097069768951</v>
      </c>
      <c r="G8" s="9" t="s">
        <v>71</v>
      </c>
      <c r="H8" s="10">
        <f>+H5-H6-H7</f>
        <v>482.57154500000001</v>
      </c>
      <c r="I8" s="10">
        <f>+I5-I6-I7</f>
        <v>468.73650320000013</v>
      </c>
      <c r="J8" s="11">
        <f t="shared" si="0"/>
        <v>97.13305893326141</v>
      </c>
    </row>
    <row r="9" spans="2:10" s="1" customFormat="1" ht="19.7" customHeight="1">
      <c r="B9" s="9" t="s">
        <v>71</v>
      </c>
      <c r="C9" s="10">
        <f>+C6-C7-C8</f>
        <v>9.2511599999999987</v>
      </c>
      <c r="D9" s="10">
        <f>+D6-D7-D8</f>
        <v>6.7754350600000066</v>
      </c>
      <c r="E9" s="11">
        <f t="shared" si="1"/>
        <v>73.238762057947397</v>
      </c>
      <c r="G9" s="6" t="s">
        <v>40</v>
      </c>
      <c r="H9" s="7">
        <v>4058.1427640000002</v>
      </c>
      <c r="I9" s="7">
        <v>2885.4890447500002</v>
      </c>
      <c r="J9" s="8">
        <f t="shared" si="0"/>
        <v>71.103684925708549</v>
      </c>
    </row>
    <row r="10" spans="2:10" s="1" customFormat="1" ht="19.7" customHeight="1">
      <c r="B10" s="6" t="s">
        <v>4</v>
      </c>
      <c r="C10" s="7">
        <v>423.69631599999997</v>
      </c>
      <c r="D10" s="7">
        <v>410.67037958999998</v>
      </c>
      <c r="E10" s="8">
        <f t="shared" si="1"/>
        <v>96.925643221783403</v>
      </c>
      <c r="G10" s="9" t="s">
        <v>41</v>
      </c>
      <c r="H10" s="10">
        <v>3150.6698569999999</v>
      </c>
      <c r="I10" s="10">
        <v>2193.5306452099999</v>
      </c>
      <c r="J10" s="11">
        <f t="shared" si="0"/>
        <v>69.621088364321125</v>
      </c>
    </row>
    <row r="11" spans="2:10" s="1" customFormat="1" ht="19.7" customHeight="1">
      <c r="B11" s="9" t="s">
        <v>6</v>
      </c>
      <c r="C11" s="10">
        <v>135.20523399999999</v>
      </c>
      <c r="D11" s="10">
        <v>131.84510560999999</v>
      </c>
      <c r="E11" s="11">
        <f t="shared" si="1"/>
        <v>97.514794146208871</v>
      </c>
      <c r="G11" s="9" t="s">
        <v>42</v>
      </c>
      <c r="H11" s="10">
        <v>264.34380299999998</v>
      </c>
      <c r="I11" s="10">
        <v>226.27750499000001</v>
      </c>
      <c r="J11" s="11">
        <f t="shared" si="0"/>
        <v>85.599701003771983</v>
      </c>
    </row>
    <row r="12" spans="2:10" s="1" customFormat="1" ht="19.7" customHeight="1">
      <c r="B12" s="9" t="s">
        <v>7</v>
      </c>
      <c r="C12" s="10">
        <v>183.68607499999999</v>
      </c>
      <c r="D12" s="10">
        <v>180.93546785999999</v>
      </c>
      <c r="E12" s="11">
        <f t="shared" si="1"/>
        <v>98.502549994603555</v>
      </c>
      <c r="G12" s="9" t="s">
        <v>43</v>
      </c>
      <c r="H12" s="10">
        <v>157.225221</v>
      </c>
      <c r="I12" s="10">
        <v>35.130041970000001</v>
      </c>
      <c r="J12" s="11">
        <f t="shared" si="0"/>
        <v>22.343770132146929</v>
      </c>
    </row>
    <row r="13" spans="2:10" s="1" customFormat="1" ht="19.7" customHeight="1">
      <c r="B13" s="9" t="s">
        <v>71</v>
      </c>
      <c r="C13" s="10">
        <f>+C10-C11-C12</f>
        <v>104.80500700000002</v>
      </c>
      <c r="D13" s="10">
        <f>+D10-D11-D12</f>
        <v>97.889806120000031</v>
      </c>
      <c r="E13" s="11">
        <f t="shared" si="1"/>
        <v>93.401841116236</v>
      </c>
      <c r="G13" s="9" t="s">
        <v>44</v>
      </c>
      <c r="H13" s="10">
        <v>184.25466800000001</v>
      </c>
      <c r="I13" s="10">
        <v>170.48633115000001</v>
      </c>
      <c r="J13" s="11">
        <f t="shared" si="0"/>
        <v>92.527550591011348</v>
      </c>
    </row>
    <row r="14" spans="2:10" s="1" customFormat="1" ht="19.7" customHeight="1">
      <c r="B14" s="6" t="s">
        <v>8</v>
      </c>
      <c r="C14" s="7">
        <v>5049.8641580000012</v>
      </c>
      <c r="D14" s="7">
        <v>4463.8158293000006</v>
      </c>
      <c r="E14" s="8">
        <f t="shared" si="1"/>
        <v>88.394770426218656</v>
      </c>
      <c r="G14" s="9" t="s">
        <v>71</v>
      </c>
      <c r="H14" s="10">
        <f>+H9-H10-H11-H12-H13</f>
        <v>301.64921500000025</v>
      </c>
      <c r="I14" s="10">
        <f>+I9-I10-I11-I12-I13</f>
        <v>260.0645214300003</v>
      </c>
      <c r="J14" s="11">
        <f t="shared" si="0"/>
        <v>86.214221187348386</v>
      </c>
    </row>
    <row r="15" spans="2:10" s="1" customFormat="1" ht="19.7" customHeight="1">
      <c r="B15" s="9" t="s">
        <v>9</v>
      </c>
      <c r="C15" s="10">
        <v>3765.4135510000001</v>
      </c>
      <c r="D15" s="10">
        <v>3532.8516304999998</v>
      </c>
      <c r="E15" s="11">
        <f t="shared" si="1"/>
        <v>93.823734966953694</v>
      </c>
      <c r="G15" s="6" t="s">
        <v>45</v>
      </c>
      <c r="H15" s="7">
        <v>72.272091000000003</v>
      </c>
      <c r="I15" s="7">
        <v>67.916971669999995</v>
      </c>
      <c r="J15" s="8">
        <f t="shared" si="0"/>
        <v>93.973995674208439</v>
      </c>
    </row>
    <row r="16" spans="2:10" s="1" customFormat="1" ht="19.7" customHeight="1">
      <c r="B16" s="9" t="s">
        <v>10</v>
      </c>
      <c r="C16" s="10">
        <v>657.96590100000003</v>
      </c>
      <c r="D16" s="10">
        <v>482.30620862000001</v>
      </c>
      <c r="E16" s="11">
        <f t="shared" si="1"/>
        <v>73.302614601603793</v>
      </c>
      <c r="G16" s="9" t="s">
        <v>5</v>
      </c>
      <c r="H16" s="10">
        <v>30.456253</v>
      </c>
      <c r="I16" s="10">
        <v>30.031948230000001</v>
      </c>
      <c r="J16" s="11">
        <f t="shared" si="0"/>
        <v>98.60683856940642</v>
      </c>
    </row>
    <row r="17" spans="2:10" s="1" customFormat="1" ht="19.7" customHeight="1">
      <c r="B17" s="9" t="s">
        <v>11</v>
      </c>
      <c r="C17" s="10">
        <v>165.66</v>
      </c>
      <c r="D17" s="10">
        <v>116.96464229</v>
      </c>
      <c r="E17" s="11">
        <f t="shared" si="1"/>
        <v>70.605241029820121</v>
      </c>
      <c r="G17" s="9" t="s">
        <v>46</v>
      </c>
      <c r="H17" s="10">
        <v>15.741647</v>
      </c>
      <c r="I17" s="10">
        <v>13.938719409999999</v>
      </c>
      <c r="J17" s="11">
        <f t="shared" si="0"/>
        <v>88.546766485107923</v>
      </c>
    </row>
    <row r="18" spans="2:10" s="1" customFormat="1" ht="19.7" customHeight="1">
      <c r="B18" s="9" t="s">
        <v>71</v>
      </c>
      <c r="C18" s="10">
        <f>+C14-C15-C16-C17</f>
        <v>460.82470600000113</v>
      </c>
      <c r="D18" s="10">
        <f>+D14-D15-D16-D17</f>
        <v>331.69334789000072</v>
      </c>
      <c r="E18" s="11">
        <f t="shared" si="1"/>
        <v>71.978204200275655</v>
      </c>
      <c r="G18" s="9" t="s">
        <v>47</v>
      </c>
      <c r="H18" s="10">
        <v>10.262936</v>
      </c>
      <c r="I18" s="10">
        <v>9.0200956199999993</v>
      </c>
      <c r="J18" s="11">
        <f t="shared" si="0"/>
        <v>87.890011396348953</v>
      </c>
    </row>
    <row r="19" spans="2:10" s="1" customFormat="1" ht="19.7" customHeight="1">
      <c r="B19" s="6" t="s">
        <v>12</v>
      </c>
      <c r="C19" s="7">
        <v>2081.6418699999999</v>
      </c>
      <c r="D19" s="7">
        <v>2020.9857903099999</v>
      </c>
      <c r="E19" s="8">
        <f t="shared" si="1"/>
        <v>97.086142406906902</v>
      </c>
      <c r="G19" s="9" t="s">
        <v>71</v>
      </c>
      <c r="H19" s="10">
        <f>+H15-H16-H17-H18</f>
        <v>15.811254999999999</v>
      </c>
      <c r="I19" s="10">
        <f>+I15-I16-I17-I18</f>
        <v>14.926208410000001</v>
      </c>
      <c r="J19" s="11">
        <f t="shared" si="0"/>
        <v>94.402426689089523</v>
      </c>
    </row>
    <row r="20" spans="2:10" s="1" customFormat="1" ht="19.7" customHeight="1">
      <c r="B20" s="9" t="s">
        <v>5</v>
      </c>
      <c r="C20" s="10">
        <v>553.90104299999996</v>
      </c>
      <c r="D20" s="10">
        <v>538.26806185999999</v>
      </c>
      <c r="E20" s="11">
        <f t="shared" si="1"/>
        <v>97.177658114646306</v>
      </c>
      <c r="G20" s="6" t="s">
        <v>48</v>
      </c>
      <c r="H20" s="7">
        <v>564.57843400000002</v>
      </c>
      <c r="I20" s="7">
        <v>371.04298179</v>
      </c>
      <c r="J20" s="8">
        <f t="shared" si="0"/>
        <v>65.720360439768413</v>
      </c>
    </row>
    <row r="21" spans="2:10" s="1" customFormat="1" ht="19.7" customHeight="1">
      <c r="B21" s="9" t="s">
        <v>13</v>
      </c>
      <c r="C21" s="10">
        <v>694.90771400000006</v>
      </c>
      <c r="D21" s="10">
        <v>686.79959689999998</v>
      </c>
      <c r="E21" s="11">
        <f t="shared" si="1"/>
        <v>98.83320951305484</v>
      </c>
      <c r="G21" s="9" t="s">
        <v>49</v>
      </c>
      <c r="H21" s="10">
        <v>120.17075800000001</v>
      </c>
      <c r="I21" s="10">
        <v>97.083469899999997</v>
      </c>
      <c r="J21" s="11">
        <f t="shared" si="0"/>
        <v>80.787931702985503</v>
      </c>
    </row>
    <row r="22" spans="2:10" s="1" customFormat="1" ht="19.7" customHeight="1">
      <c r="B22" s="9" t="s">
        <v>14</v>
      </c>
      <c r="C22" s="10">
        <v>281.61986400000001</v>
      </c>
      <c r="D22" s="10">
        <v>274.65082720999999</v>
      </c>
      <c r="E22" s="11">
        <f t="shared" si="1"/>
        <v>97.525374563067032</v>
      </c>
      <c r="G22" s="9" t="s">
        <v>50</v>
      </c>
      <c r="H22" s="10">
        <v>157.50197800000001</v>
      </c>
      <c r="I22" s="10">
        <v>129.16805198</v>
      </c>
      <c r="J22" s="11">
        <f t="shared" si="0"/>
        <v>82.010431627722156</v>
      </c>
    </row>
    <row r="23" spans="2:10" s="1" customFormat="1" ht="19.7" customHeight="1">
      <c r="B23" s="9" t="s">
        <v>71</v>
      </c>
      <c r="C23" s="10">
        <f>+C19-C20-C21-C22</f>
        <v>551.21324900000002</v>
      </c>
      <c r="D23" s="10">
        <f>+D19-D20-D21-D22</f>
        <v>521.2673043399999</v>
      </c>
      <c r="E23" s="11">
        <f t="shared" si="1"/>
        <v>94.567266894558969</v>
      </c>
      <c r="G23" s="9" t="s">
        <v>51</v>
      </c>
      <c r="H23" s="10">
        <v>216.59218999999999</v>
      </c>
      <c r="I23" s="10">
        <v>86.251448249999996</v>
      </c>
      <c r="J23" s="11">
        <f t="shared" si="0"/>
        <v>39.822049100662404</v>
      </c>
    </row>
    <row r="24" spans="2:10" s="1" customFormat="1" ht="19.7" customHeight="1">
      <c r="B24" s="6" t="s">
        <v>15</v>
      </c>
      <c r="C24" s="7">
        <v>302.46498725999999</v>
      </c>
      <c r="D24" s="7">
        <v>273.91551349000002</v>
      </c>
      <c r="E24" s="8">
        <f t="shared" si="1"/>
        <v>90.561064925687177</v>
      </c>
      <c r="G24" s="9" t="s">
        <v>71</v>
      </c>
      <c r="H24" s="10">
        <f>+H20-H21-H22-H23</f>
        <v>70.313508000000041</v>
      </c>
      <c r="I24" s="10">
        <f>+I20-I21-I22-I23</f>
        <v>58.54001165999999</v>
      </c>
      <c r="J24" s="11">
        <f t="shared" si="0"/>
        <v>83.255711918113889</v>
      </c>
    </row>
    <row r="25" spans="2:10" s="1" customFormat="1" ht="19.7" customHeight="1">
      <c r="B25" s="9" t="s">
        <v>5</v>
      </c>
      <c r="C25" s="10">
        <v>153.84049143999999</v>
      </c>
      <c r="D25" s="10">
        <v>143.31075415000001</v>
      </c>
      <c r="E25" s="11">
        <f t="shared" si="1"/>
        <v>93.15541884230997</v>
      </c>
      <c r="G25" s="6" t="s">
        <v>52</v>
      </c>
      <c r="H25" s="7">
        <v>1250.4594006599998</v>
      </c>
      <c r="I25" s="7">
        <v>1087.55397363</v>
      </c>
      <c r="J25" s="8">
        <f t="shared" si="0"/>
        <v>86.972353765022888</v>
      </c>
    </row>
    <row r="26" spans="2:10" s="1" customFormat="1" ht="19.7" customHeight="1">
      <c r="B26" s="9" t="s">
        <v>16</v>
      </c>
      <c r="C26" s="10">
        <v>112.92938101999999</v>
      </c>
      <c r="D26" s="10">
        <v>98.690972049999999</v>
      </c>
      <c r="E26" s="11">
        <f t="shared" si="1"/>
        <v>87.391758600467</v>
      </c>
      <c r="G26" s="9" t="s">
        <v>53</v>
      </c>
      <c r="H26" s="10">
        <v>74.460206659999997</v>
      </c>
      <c r="I26" s="10">
        <v>67.424241730000006</v>
      </c>
      <c r="J26" s="11">
        <f t="shared" si="0"/>
        <v>90.550704536548494</v>
      </c>
    </row>
    <row r="27" spans="2:10" s="1" customFormat="1" ht="19.7" customHeight="1">
      <c r="B27" s="9" t="s">
        <v>71</v>
      </c>
      <c r="C27" s="10">
        <f>+C24-C25-C26</f>
        <v>35.695114799999999</v>
      </c>
      <c r="D27" s="10">
        <f>+D24-D25-D26</f>
        <v>31.913787290000016</v>
      </c>
      <c r="E27" s="11">
        <f t="shared" si="1"/>
        <v>89.406596585592197</v>
      </c>
      <c r="G27" s="9" t="s">
        <v>54</v>
      </c>
      <c r="H27" s="10">
        <v>109.21533100000001</v>
      </c>
      <c r="I27" s="10">
        <v>95.748534530000001</v>
      </c>
      <c r="J27" s="11">
        <f t="shared" ref="J27:J46" si="2">+I27/H27*100</f>
        <v>87.669499925793389</v>
      </c>
    </row>
    <row r="28" spans="2:10" s="1" customFormat="1" ht="19.7" customHeight="1">
      <c r="B28" s="6" t="s">
        <v>17</v>
      </c>
      <c r="C28" s="7">
        <v>13937.205077999999</v>
      </c>
      <c r="D28" s="7">
        <v>12818.905874600003</v>
      </c>
      <c r="E28" s="8">
        <f t="shared" si="1"/>
        <v>91.976158798400405</v>
      </c>
      <c r="G28" s="9" t="s">
        <v>55</v>
      </c>
      <c r="H28" s="10">
        <v>163.21469999999999</v>
      </c>
      <c r="I28" s="10">
        <v>145.87527689000001</v>
      </c>
      <c r="J28" s="11">
        <f t="shared" si="2"/>
        <v>89.376310399737292</v>
      </c>
    </row>
    <row r="29" spans="2:10" s="1" customFormat="1" ht="19.7" customHeight="1">
      <c r="B29" s="9" t="s">
        <v>18</v>
      </c>
      <c r="C29" s="10">
        <v>1786.9367661000001</v>
      </c>
      <c r="D29" s="10">
        <v>1703.5738481999999</v>
      </c>
      <c r="E29" s="11">
        <f t="shared" si="1"/>
        <v>95.334870294154825</v>
      </c>
      <c r="G29" s="9" t="s">
        <v>56</v>
      </c>
      <c r="H29" s="10">
        <v>228.14356900000001</v>
      </c>
      <c r="I29" s="10">
        <v>201.57660357</v>
      </c>
      <c r="J29" s="11">
        <f t="shared" si="2"/>
        <v>88.35515480605109</v>
      </c>
    </row>
    <row r="30" spans="2:10" s="1" customFormat="1" ht="19.7" customHeight="1">
      <c r="B30" s="9" t="s">
        <v>19</v>
      </c>
      <c r="C30" s="10">
        <v>7921.4216668999998</v>
      </c>
      <c r="D30" s="10">
        <v>7595.32264424</v>
      </c>
      <c r="E30" s="11">
        <f t="shared" si="1"/>
        <v>95.883327054503127</v>
      </c>
      <c r="G30" s="9" t="s">
        <v>71</v>
      </c>
      <c r="H30" s="10">
        <f>+H25-H26-H27-H28-H29</f>
        <v>675.42559399999959</v>
      </c>
      <c r="I30" s="10">
        <f>+I25-I26-I27-I28-I29</f>
        <v>576.92931691000001</v>
      </c>
      <c r="J30" s="11">
        <f t="shared" si="2"/>
        <v>85.417153574728218</v>
      </c>
    </row>
    <row r="31" spans="2:10" s="1" customFormat="1" ht="19.7" customHeight="1">
      <c r="B31" s="9" t="s">
        <v>20</v>
      </c>
      <c r="C31" s="10">
        <v>979.12703399999998</v>
      </c>
      <c r="D31" s="10">
        <v>936.85468909999997</v>
      </c>
      <c r="E31" s="11">
        <f t="shared" si="1"/>
        <v>95.682649601931018</v>
      </c>
      <c r="G31" s="6" t="s">
        <v>57</v>
      </c>
      <c r="H31" s="7">
        <v>125.57756900000001</v>
      </c>
      <c r="I31" s="7">
        <v>110.13289023999999</v>
      </c>
      <c r="J31" s="8">
        <f t="shared" si="2"/>
        <v>87.701084769366716</v>
      </c>
    </row>
    <row r="32" spans="2:10" s="1" customFormat="1" ht="19.7" customHeight="1">
      <c r="B32" s="9" t="s">
        <v>21</v>
      </c>
      <c r="C32" s="10">
        <v>517.01873399999999</v>
      </c>
      <c r="D32" s="10">
        <v>430.53741129000002</v>
      </c>
      <c r="E32" s="11">
        <f t="shared" si="1"/>
        <v>83.2730775457742</v>
      </c>
      <c r="G32" s="9" t="s">
        <v>24</v>
      </c>
      <c r="H32" s="10">
        <v>38.730172000000003</v>
      </c>
      <c r="I32" s="10">
        <v>36.582785289999997</v>
      </c>
      <c r="J32" s="11">
        <f t="shared" si="2"/>
        <v>94.455519820567773</v>
      </c>
    </row>
    <row r="33" spans="2:10" s="1" customFormat="1" ht="19.7" customHeight="1">
      <c r="B33" s="9" t="s">
        <v>22</v>
      </c>
      <c r="C33" s="10">
        <v>793.226</v>
      </c>
      <c r="D33" s="10">
        <v>683.80819773999997</v>
      </c>
      <c r="E33" s="11">
        <f t="shared" si="1"/>
        <v>86.205973800657063</v>
      </c>
      <c r="G33" s="9" t="s">
        <v>58</v>
      </c>
      <c r="H33" s="10">
        <v>62.918821000000001</v>
      </c>
      <c r="I33" s="10">
        <v>53.82068392</v>
      </c>
      <c r="J33" s="11">
        <f t="shared" si="2"/>
        <v>85.53987990334403</v>
      </c>
    </row>
    <row r="34" spans="2:10" s="1" customFormat="1" ht="19.7" customHeight="1">
      <c r="B34" s="9" t="s">
        <v>71</v>
      </c>
      <c r="C34" s="10">
        <f>+C28-C29-C30-C31-C32-C33</f>
        <v>1939.4748769999992</v>
      </c>
      <c r="D34" s="10">
        <f>+D28-D29-D30-D31-D32-D33</f>
        <v>1468.8090840300031</v>
      </c>
      <c r="E34" s="11">
        <f t="shared" si="1"/>
        <v>75.732307824578413</v>
      </c>
      <c r="G34" s="9" t="s">
        <v>71</v>
      </c>
      <c r="H34" s="10">
        <f>+H31-H32-H33</f>
        <v>23.928576</v>
      </c>
      <c r="I34" s="10">
        <f>+I31-I32-I33</f>
        <v>19.72942102999999</v>
      </c>
      <c r="J34" s="11">
        <f t="shared" si="2"/>
        <v>82.45129601527475</v>
      </c>
    </row>
    <row r="35" spans="2:10" s="1" customFormat="1" ht="19.7" customHeight="1">
      <c r="B35" s="6" t="s">
        <v>23</v>
      </c>
      <c r="C35" s="7">
        <v>6897.0961960000004</v>
      </c>
      <c r="D35" s="7">
        <v>5940.1570031299998</v>
      </c>
      <c r="E35" s="8">
        <f t="shared" si="1"/>
        <v>86.125477075048167</v>
      </c>
      <c r="G35" s="6" t="s">
        <v>59</v>
      </c>
      <c r="H35" s="7">
        <v>26569.334945959999</v>
      </c>
      <c r="I35" s="7">
        <v>25344.388562110002</v>
      </c>
      <c r="J35" s="8">
        <f t="shared" si="2"/>
        <v>95.389623465015418</v>
      </c>
    </row>
    <row r="36" spans="2:10" s="1" customFormat="1" ht="19.7" customHeight="1">
      <c r="B36" s="9" t="s">
        <v>25</v>
      </c>
      <c r="C36" s="10">
        <v>242.65070399999999</v>
      </c>
      <c r="D36" s="10">
        <v>233.97323109999999</v>
      </c>
      <c r="E36" s="11">
        <f t="shared" si="1"/>
        <v>96.423883072682131</v>
      </c>
      <c r="G36" s="9" t="s">
        <v>3</v>
      </c>
      <c r="H36" s="10">
        <v>26569.334945959999</v>
      </c>
      <c r="I36" s="10">
        <v>25344.388562110002</v>
      </c>
      <c r="J36" s="11">
        <f t="shared" si="2"/>
        <v>95.389623465015418</v>
      </c>
    </row>
    <row r="37" spans="2:10" s="1" customFormat="1" ht="19.7" customHeight="1">
      <c r="B37" s="9" t="s">
        <v>26</v>
      </c>
      <c r="C37" s="10">
        <v>854.91947400000004</v>
      </c>
      <c r="D37" s="10">
        <v>814.49025338000001</v>
      </c>
      <c r="E37" s="11">
        <f t="shared" si="1"/>
        <v>95.270990795093297</v>
      </c>
      <c r="G37" s="6" t="s">
        <v>60</v>
      </c>
      <c r="H37" s="7">
        <v>12185.661881</v>
      </c>
      <c r="I37" s="7">
        <v>11945.924055330001</v>
      </c>
      <c r="J37" s="8">
        <f t="shared" si="2"/>
        <v>98.032623685022799</v>
      </c>
    </row>
    <row r="38" spans="2:10" s="1" customFormat="1" ht="19.7" customHeight="1">
      <c r="B38" s="9" t="s">
        <v>27</v>
      </c>
      <c r="C38" s="10">
        <v>2848.4211529999998</v>
      </c>
      <c r="D38" s="10">
        <v>2598.0082767399999</v>
      </c>
      <c r="E38" s="11">
        <f t="shared" si="1"/>
        <v>91.208713079656036</v>
      </c>
      <c r="G38" s="9" t="s">
        <v>61</v>
      </c>
      <c r="H38" s="10">
        <v>12185.661881</v>
      </c>
      <c r="I38" s="10">
        <v>11945.924055330001</v>
      </c>
      <c r="J38" s="11">
        <f t="shared" si="2"/>
        <v>98.032623685022799</v>
      </c>
    </row>
    <row r="39" spans="2:10" s="1" customFormat="1" ht="29.25" customHeight="1">
      <c r="B39" s="9" t="s">
        <v>28</v>
      </c>
      <c r="C39" s="10">
        <v>879.58487500000001</v>
      </c>
      <c r="D39" s="10">
        <v>690.97129608</v>
      </c>
      <c r="E39" s="11">
        <f t="shared" si="1"/>
        <v>78.556523164407537</v>
      </c>
      <c r="G39" s="6" t="s">
        <v>62</v>
      </c>
      <c r="H39" s="7">
        <v>923.00000000000011</v>
      </c>
      <c r="I39" s="7">
        <v>537.66228095999998</v>
      </c>
      <c r="J39" s="8">
        <f t="shared" si="2"/>
        <v>58.251601404117004</v>
      </c>
    </row>
    <row r="40" spans="2:10" s="1" customFormat="1" ht="19.7" customHeight="1">
      <c r="B40" s="9" t="s">
        <v>29</v>
      </c>
      <c r="C40" s="10">
        <v>701.00711200000001</v>
      </c>
      <c r="D40" s="10">
        <v>507.66845995</v>
      </c>
      <c r="E40" s="11">
        <f t="shared" si="1"/>
        <v>72.419872959862346</v>
      </c>
      <c r="G40" s="9" t="s">
        <v>5</v>
      </c>
      <c r="H40" s="10">
        <v>103.99314837</v>
      </c>
      <c r="I40" s="10">
        <v>77.293281530000002</v>
      </c>
      <c r="J40" s="11">
        <f t="shared" si="2"/>
        <v>74.325359642922024</v>
      </c>
    </row>
    <row r="41" spans="2:10" s="1" customFormat="1" ht="19.7" customHeight="1">
      <c r="B41" s="9" t="s">
        <v>71</v>
      </c>
      <c r="C41" s="10">
        <v>515.59080600000004</v>
      </c>
      <c r="D41" s="10">
        <v>514.41479263999997</v>
      </c>
      <c r="E41" s="11">
        <f t="shared" si="1"/>
        <v>99.771909555733998</v>
      </c>
      <c r="G41" s="9" t="s">
        <v>63</v>
      </c>
      <c r="H41" s="10">
        <v>289.42344900000001</v>
      </c>
      <c r="I41" s="10">
        <v>79.000096450000001</v>
      </c>
      <c r="J41" s="11">
        <f t="shared" si="2"/>
        <v>27.295679297222392</v>
      </c>
    </row>
    <row r="42" spans="2:10" s="1" customFormat="1" ht="19.7" customHeight="1">
      <c r="B42" s="6" t="s">
        <v>30</v>
      </c>
      <c r="C42" s="7">
        <v>665.92180000000008</v>
      </c>
      <c r="D42" s="7">
        <v>608.67238972000007</v>
      </c>
      <c r="E42" s="8">
        <f t="shared" ref="E42:E51" si="3">+D42/C42*100</f>
        <v>91.402983010918106</v>
      </c>
      <c r="G42" s="9" t="s">
        <v>64</v>
      </c>
      <c r="H42" s="10">
        <v>390.02088163000002</v>
      </c>
      <c r="I42" s="10">
        <v>298.33964892</v>
      </c>
      <c r="J42" s="11">
        <f t="shared" si="2"/>
        <v>76.493250226285326</v>
      </c>
    </row>
    <row r="43" spans="2:10" s="1" customFormat="1" ht="19.7" customHeight="1">
      <c r="B43" s="9" t="s">
        <v>31</v>
      </c>
      <c r="C43" s="10">
        <v>44.51972</v>
      </c>
      <c r="D43" s="10">
        <v>24.189010540000002</v>
      </c>
      <c r="E43" s="11">
        <f t="shared" si="3"/>
        <v>54.333249490338218</v>
      </c>
      <c r="G43" s="9" t="s">
        <v>71</v>
      </c>
      <c r="H43" s="10">
        <f>+H39-H40-H41-H42</f>
        <v>139.56252100000012</v>
      </c>
      <c r="I43" s="10">
        <f>+I39-I40-I41-I42</f>
        <v>83.029254059999971</v>
      </c>
      <c r="J43" s="11">
        <f t="shared" si="2"/>
        <v>59.492515229070634</v>
      </c>
    </row>
    <row r="44" spans="2:10" s="1" customFormat="1" ht="19.7" customHeight="1">
      <c r="B44" s="9" t="s">
        <v>32</v>
      </c>
      <c r="C44" s="10">
        <v>516.66480000000001</v>
      </c>
      <c r="D44" s="10">
        <v>498.61915241000003</v>
      </c>
      <c r="E44" s="11">
        <f t="shared" si="3"/>
        <v>96.507281395984407</v>
      </c>
      <c r="G44" s="6" t="s">
        <v>65</v>
      </c>
      <c r="H44" s="7">
        <v>101.943851</v>
      </c>
      <c r="I44" s="7">
        <v>91.824326980000009</v>
      </c>
      <c r="J44" s="8">
        <f t="shared" si="2"/>
        <v>90.073433639464938</v>
      </c>
    </row>
    <row r="45" spans="2:10" s="1" customFormat="1" ht="19.5" customHeight="1">
      <c r="B45" s="9" t="s">
        <v>71</v>
      </c>
      <c r="C45" s="10">
        <f>+C42-C43-C44</f>
        <v>104.73728000000006</v>
      </c>
      <c r="D45" s="10">
        <f>+D42-D43-D44</f>
        <v>85.864226770000016</v>
      </c>
      <c r="E45" s="11">
        <f t="shared" si="3"/>
        <v>81.980577278691953</v>
      </c>
      <c r="G45" s="9" t="s">
        <v>66</v>
      </c>
      <c r="H45" s="10">
        <v>34.947032999999998</v>
      </c>
      <c r="I45" s="10">
        <v>31.147526190000001</v>
      </c>
      <c r="J45" s="11">
        <f t="shared" si="2"/>
        <v>89.127812910469402</v>
      </c>
    </row>
    <row r="46" spans="2:10" s="1" customFormat="1" ht="19.7" customHeight="1">
      <c r="B46" s="6" t="s">
        <v>33</v>
      </c>
      <c r="C46" s="7">
        <v>598.549218</v>
      </c>
      <c r="D46" s="7">
        <v>546.37087679000001</v>
      </c>
      <c r="E46" s="8">
        <f t="shared" si="3"/>
        <v>91.282531220348204</v>
      </c>
      <c r="G46" s="9" t="s">
        <v>67</v>
      </c>
      <c r="H46" s="10">
        <v>25.971587</v>
      </c>
      <c r="I46" s="10">
        <v>24.08114265</v>
      </c>
      <c r="J46" s="11">
        <f t="shared" si="2"/>
        <v>92.721105760691486</v>
      </c>
    </row>
    <row r="47" spans="2:10" s="1" customFormat="1" ht="19.7" customHeight="1" thickBot="1">
      <c r="B47" s="9" t="s">
        <v>34</v>
      </c>
      <c r="C47" s="10">
        <v>73.040334999999999</v>
      </c>
      <c r="D47" s="10">
        <v>48.700019339999997</v>
      </c>
      <c r="E47" s="11">
        <f t="shared" si="3"/>
        <v>66.675514754963814</v>
      </c>
      <c r="G47" s="12" t="s">
        <v>71</v>
      </c>
      <c r="H47" s="13">
        <f>+H44-H45-H46</f>
        <v>41.025230999999991</v>
      </c>
      <c r="I47" s="13">
        <f>+I44-I45-I46</f>
        <v>36.595658140000012</v>
      </c>
      <c r="J47" s="14">
        <f t="shared" ref="J47" si="4">+I47/H47*100</f>
        <v>89.202808242566675</v>
      </c>
    </row>
    <row r="48" spans="2:10" s="1" customFormat="1" ht="19.7" customHeight="1">
      <c r="B48" s="9" t="s">
        <v>35</v>
      </c>
      <c r="C48" s="10">
        <v>34.648943000000003</v>
      </c>
      <c r="D48" s="10">
        <v>29.201928850000002</v>
      </c>
      <c r="E48" s="11">
        <f t="shared" si="3"/>
        <v>84.279421885972113</v>
      </c>
    </row>
    <row r="49" spans="2:5" s="1" customFormat="1" ht="19.7" customHeight="1">
      <c r="B49" s="9" t="s">
        <v>36</v>
      </c>
      <c r="C49" s="10">
        <v>21.521494000000001</v>
      </c>
      <c r="D49" s="10">
        <v>18.951753329999999</v>
      </c>
      <c r="E49" s="11">
        <f t="shared" si="3"/>
        <v>88.059654826937191</v>
      </c>
    </row>
    <row r="50" spans="2:5" s="1" customFormat="1" ht="19.7" customHeight="1">
      <c r="B50" s="9" t="s">
        <v>3</v>
      </c>
      <c r="C50" s="10">
        <v>363.54256900000001</v>
      </c>
      <c r="D50" s="10">
        <v>362.43449597</v>
      </c>
      <c r="E50" s="11">
        <f t="shared" si="3"/>
        <v>99.695201298420699</v>
      </c>
    </row>
    <row r="51" spans="2:5" s="1" customFormat="1" ht="19.7" customHeight="1" thickBot="1">
      <c r="B51" s="12" t="s">
        <v>71</v>
      </c>
      <c r="C51" s="13">
        <f>+C46-C47-C48-C49-C50</f>
        <v>105.7958769999999</v>
      </c>
      <c r="D51" s="13">
        <f>+D46-D47-D48-D49-D50</f>
        <v>87.082679300000052</v>
      </c>
      <c r="E51" s="14">
        <f t="shared" si="3"/>
        <v>82.311978282480823</v>
      </c>
    </row>
    <row r="52" spans="2:5" s="1" customFormat="1" ht="19.7" customHeight="1"/>
    <row r="53" spans="2:5" s="1" customFormat="1" ht="19.7" customHeight="1"/>
    <row r="54" spans="2:5" s="1" customFormat="1" ht="19.7" customHeight="1"/>
    <row r="55" spans="2:5" s="1" customFormat="1" ht="19.7" customHeight="1"/>
    <row r="56" spans="2:5" s="1" customFormat="1" ht="19.7" customHeight="1"/>
    <row r="57" spans="2:5" s="1" customFormat="1" ht="19.7" customHeight="1"/>
    <row r="58" spans="2:5" s="1" customFormat="1" ht="19.7" customHeight="1"/>
    <row r="59" spans="2:5" s="1" customFormat="1" ht="19.7" customHeight="1"/>
    <row r="60" spans="2:5" s="1" customFormat="1" ht="19.7" customHeight="1"/>
    <row r="61" spans="2:5" s="1" customFormat="1" ht="19.7" customHeight="1"/>
    <row r="62" spans="2:5" s="1" customFormat="1" ht="19.7" customHeight="1"/>
    <row r="63" spans="2:5" s="1" customFormat="1" ht="19.7" customHeight="1"/>
    <row r="64" spans="2:5" s="1" customFormat="1" ht="19.7" customHeight="1"/>
    <row r="65" s="1" customFormat="1" ht="19.7" customHeight="1"/>
    <row r="66" s="1" customFormat="1" ht="19.7" customHeight="1"/>
    <row r="67" s="1" customFormat="1" ht="19.7" customHeight="1"/>
    <row r="68" s="1" customFormat="1" ht="25.5" customHeight="1"/>
    <row r="69" s="1" customFormat="1" ht="19.7" customHeight="1"/>
    <row r="70" s="1" customFormat="1" ht="19.7" customHeight="1"/>
    <row r="71" s="1" customFormat="1" ht="19.7" customHeight="1"/>
    <row r="72" s="1" customFormat="1" ht="19.7" customHeight="1"/>
    <row r="73" s="1" customFormat="1" ht="19.7" customHeight="1"/>
    <row r="74" s="1" customFormat="1" ht="19.7" customHeight="1"/>
    <row r="75" s="1" customFormat="1" ht="19.7" customHeight="1"/>
    <row r="76" s="1" customFormat="1" ht="19.7" customHeight="1"/>
    <row r="77" s="1" customFormat="1" ht="19.7" customHeight="1"/>
    <row r="78" s="1" customFormat="1" ht="19.7" customHeight="1"/>
    <row r="79" s="1" customFormat="1" ht="19.7" customHeight="1"/>
    <row r="80" s="1" customFormat="1" ht="19.7" customHeight="1"/>
    <row r="81" spans="2:5" s="1" customFormat="1" ht="19.7" customHeight="1"/>
    <row r="82" spans="2:5" s="1" customFormat="1" ht="19.7" customHeight="1"/>
    <row r="83" spans="2:5" s="1" customFormat="1" ht="19.7" customHeight="1"/>
    <row r="84" spans="2:5" s="1" customFormat="1" ht="19.7" customHeight="1"/>
    <row r="85" spans="2:5" s="1" customFormat="1" ht="19.7" customHeight="1"/>
    <row r="86" spans="2:5" s="1" customFormat="1" ht="19.7" customHeight="1"/>
    <row r="87" spans="2:5" s="1" customFormat="1" ht="19.7" customHeight="1"/>
    <row r="88" spans="2:5" s="1" customFormat="1" ht="19.7" customHeight="1"/>
    <row r="89" spans="2:5" s="1" customFormat="1" ht="19.7" customHeight="1"/>
    <row r="90" spans="2:5" s="1" customFormat="1" ht="19.7" customHeight="1"/>
    <row r="91" spans="2:5" s="1" customFormat="1" ht="19.7" customHeight="1"/>
    <row r="92" spans="2:5" s="1" customFormat="1" ht="19.7" customHeight="1"/>
    <row r="93" spans="2:5" s="1" customFormat="1" ht="19.7" customHeight="1"/>
    <row r="94" spans="2:5">
      <c r="B94" s="1"/>
      <c r="C94" s="1"/>
      <c r="D94" s="1"/>
      <c r="E94" s="1"/>
    </row>
    <row r="103" spans="8:8">
      <c r="H103" s="18">
        <v>90</v>
      </c>
    </row>
  </sheetData>
  <mergeCells count="6">
    <mergeCell ref="B1:E1"/>
    <mergeCell ref="B2:E2"/>
    <mergeCell ref="B3:E3"/>
    <mergeCell ref="G1:J1"/>
    <mergeCell ref="G2:J2"/>
    <mergeCell ref="G3:J3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H29" sqref="H29"/>
    </sheetView>
  </sheetViews>
  <sheetFormatPr baseColWidth="10" defaultRowHeight="12.75"/>
  <cols>
    <col min="1" max="1" width="11.42578125" style="16"/>
    <col min="2" max="2" width="7.28515625" style="16" customWidth="1"/>
    <col min="3" max="3" width="46" style="16" customWidth="1"/>
    <col min="4" max="4" width="10.7109375" style="16" customWidth="1"/>
    <col min="5" max="5" width="10.85546875" style="16" customWidth="1"/>
    <col min="6" max="16384" width="11.42578125" style="16"/>
  </cols>
  <sheetData>
    <row r="1" spans="2:6" ht="18.75">
      <c r="B1" s="171" t="s">
        <v>202</v>
      </c>
      <c r="C1" s="171"/>
      <c r="D1" s="171"/>
      <c r="E1" s="171"/>
      <c r="F1" s="171"/>
    </row>
    <row r="2" spans="2:6" ht="15.75">
      <c r="B2" s="172" t="s">
        <v>200</v>
      </c>
      <c r="C2" s="172"/>
      <c r="D2" s="172"/>
      <c r="E2" s="172"/>
      <c r="F2" s="172"/>
    </row>
    <row r="3" spans="2:6" ht="15" thickBot="1">
      <c r="B3" s="174" t="s">
        <v>120</v>
      </c>
      <c r="C3" s="174"/>
      <c r="D3" s="174"/>
      <c r="E3" s="174"/>
      <c r="F3" s="174"/>
    </row>
    <row r="4" spans="2:6" ht="31.5" customHeight="1" thickBot="1">
      <c r="B4" s="81" t="s">
        <v>89</v>
      </c>
      <c r="C4" s="82" t="s">
        <v>88</v>
      </c>
      <c r="D4" s="83" t="s">
        <v>68</v>
      </c>
      <c r="E4" s="32" t="s">
        <v>69</v>
      </c>
      <c r="F4" s="33" t="s">
        <v>70</v>
      </c>
    </row>
    <row r="5" spans="2:6" ht="16.5" customHeight="1">
      <c r="B5" s="84"/>
      <c r="C5" s="85" t="s">
        <v>82</v>
      </c>
      <c r="D5" s="86">
        <f>SUM(D6:D21)</f>
        <v>77622.573371880004</v>
      </c>
      <c r="E5" s="87">
        <f>SUM(E6:E21)</f>
        <v>71217.59148073</v>
      </c>
      <c r="F5" s="88">
        <f>+E5/D5*100</f>
        <v>91.748557651568007</v>
      </c>
    </row>
    <row r="6" spans="2:6" ht="16.5" customHeight="1">
      <c r="B6" s="89">
        <v>11</v>
      </c>
      <c r="C6" s="90" t="s">
        <v>73</v>
      </c>
      <c r="D6" s="91">
        <v>43457.912053100001</v>
      </c>
      <c r="E6" s="92">
        <v>41026.258111559997</v>
      </c>
      <c r="F6" s="93">
        <f t="shared" ref="F6:F21" si="0">+E6/D6*100</f>
        <v>94.404577149107311</v>
      </c>
    </row>
    <row r="7" spans="2:6" ht="16.5" customHeight="1">
      <c r="B7" s="94">
        <v>12</v>
      </c>
      <c r="C7" s="95" t="s">
        <v>74</v>
      </c>
      <c r="D7" s="96">
        <v>1111.1493499999999</v>
      </c>
      <c r="E7" s="97">
        <v>1080.5470347999999</v>
      </c>
      <c r="F7" s="98">
        <f t="shared" si="0"/>
        <v>97.245886414819026</v>
      </c>
    </row>
    <row r="8" spans="2:6" ht="16.5" customHeight="1">
      <c r="B8" s="89">
        <v>17</v>
      </c>
      <c r="C8" s="90" t="s">
        <v>259</v>
      </c>
      <c r="D8" s="91">
        <v>8.2825480000000002</v>
      </c>
      <c r="E8" s="92">
        <v>5.8700669200000002</v>
      </c>
      <c r="F8" s="93">
        <f t="shared" si="0"/>
        <v>70.872718395353701</v>
      </c>
    </row>
    <row r="9" spans="2:6" ht="16.5" customHeight="1">
      <c r="B9" s="94">
        <v>18</v>
      </c>
      <c r="C9" s="95" t="s">
        <v>260</v>
      </c>
      <c r="D9" s="96">
        <v>16.738378000000001</v>
      </c>
      <c r="E9" s="97">
        <v>11.14652465</v>
      </c>
      <c r="F9" s="98">
        <f t="shared" si="0"/>
        <v>66.592621160783921</v>
      </c>
    </row>
    <row r="10" spans="2:6" ht="16.5" customHeight="1">
      <c r="B10" s="89">
        <v>21</v>
      </c>
      <c r="C10" s="90" t="s">
        <v>75</v>
      </c>
      <c r="D10" s="91">
        <v>9591.2898330000007</v>
      </c>
      <c r="E10" s="92">
        <v>8241.7326378199996</v>
      </c>
      <c r="F10" s="93">
        <f t="shared" si="0"/>
        <v>85.929346118426281</v>
      </c>
    </row>
    <row r="11" spans="2:6" ht="16.5" customHeight="1">
      <c r="B11" s="94">
        <v>22</v>
      </c>
      <c r="C11" s="95" t="s">
        <v>76</v>
      </c>
      <c r="D11" s="96">
        <v>6774.8739999999998</v>
      </c>
      <c r="E11" s="97">
        <v>6428.1183470100004</v>
      </c>
      <c r="F11" s="98">
        <f t="shared" si="0"/>
        <v>94.881740191920926</v>
      </c>
    </row>
    <row r="12" spans="2:6" ht="16.5" customHeight="1">
      <c r="B12" s="89">
        <v>29</v>
      </c>
      <c r="C12" s="90" t="s">
        <v>77</v>
      </c>
      <c r="D12" s="91">
        <v>2510.0322199100001</v>
      </c>
      <c r="E12" s="92">
        <v>1925.24373403</v>
      </c>
      <c r="F12" s="93">
        <f t="shared" si="0"/>
        <v>76.701953017122293</v>
      </c>
    </row>
    <row r="13" spans="2:6" ht="16.5" customHeight="1">
      <c r="B13" s="94">
        <v>31</v>
      </c>
      <c r="C13" s="95" t="s">
        <v>78</v>
      </c>
      <c r="D13" s="96">
        <v>794.74418887000002</v>
      </c>
      <c r="E13" s="97">
        <v>642.26501742000005</v>
      </c>
      <c r="F13" s="98">
        <f t="shared" si="0"/>
        <v>80.814056449182587</v>
      </c>
    </row>
    <row r="14" spans="2:6" ht="16.5" customHeight="1">
      <c r="B14" s="89">
        <v>32</v>
      </c>
      <c r="C14" s="90" t="s">
        <v>87</v>
      </c>
      <c r="D14" s="91">
        <v>268.66998100000001</v>
      </c>
      <c r="E14" s="92">
        <v>176.56481171999999</v>
      </c>
      <c r="F14" s="93">
        <f t="shared" si="0"/>
        <v>65.718101837361573</v>
      </c>
    </row>
    <row r="15" spans="2:6" ht="16.5" customHeight="1">
      <c r="B15" s="94">
        <v>41</v>
      </c>
      <c r="C15" s="95" t="s">
        <v>84</v>
      </c>
      <c r="D15" s="96">
        <v>8362.4593378999998</v>
      </c>
      <c r="E15" s="97">
        <v>7954.8718302200004</v>
      </c>
      <c r="F15" s="98">
        <f t="shared" si="0"/>
        <v>95.12598517719843</v>
      </c>
    </row>
    <row r="16" spans="2:6" ht="16.5" customHeight="1">
      <c r="B16" s="89">
        <v>43</v>
      </c>
      <c r="C16" s="90" t="s">
        <v>83</v>
      </c>
      <c r="D16" s="91">
        <v>604.06534453999996</v>
      </c>
      <c r="E16" s="92">
        <v>601.74453452</v>
      </c>
      <c r="F16" s="93">
        <f t="shared" si="0"/>
        <v>99.615801495487659</v>
      </c>
    </row>
    <row r="17" spans="2:6" ht="16.5" customHeight="1">
      <c r="B17" s="94">
        <v>51</v>
      </c>
      <c r="C17" s="95" t="s">
        <v>85</v>
      </c>
      <c r="D17" s="96">
        <v>1929.8095037600001</v>
      </c>
      <c r="E17" s="97">
        <v>1922.15094469</v>
      </c>
      <c r="F17" s="98">
        <f t="shared" si="0"/>
        <v>99.603144297140304</v>
      </c>
    </row>
    <row r="18" spans="2:6" ht="16.5" customHeight="1">
      <c r="B18" s="89">
        <v>52</v>
      </c>
      <c r="C18" s="90" t="s">
        <v>79</v>
      </c>
      <c r="D18" s="91">
        <v>1835.11843488</v>
      </c>
      <c r="E18" s="92">
        <v>1081.29013424</v>
      </c>
      <c r="F18" s="93">
        <f t="shared" si="0"/>
        <v>58.922089914633034</v>
      </c>
    </row>
    <row r="19" spans="2:6" ht="16.5" customHeight="1">
      <c r="B19" s="94">
        <v>53</v>
      </c>
      <c r="C19" s="95" t="s">
        <v>86</v>
      </c>
      <c r="D19" s="96">
        <v>15.64823492</v>
      </c>
      <c r="E19" s="97">
        <v>15.493378570000001</v>
      </c>
      <c r="F19" s="98">
        <f t="shared" si="0"/>
        <v>99.010390943185058</v>
      </c>
    </row>
    <row r="20" spans="2:6" ht="16.5" customHeight="1">
      <c r="B20" s="89">
        <v>61</v>
      </c>
      <c r="C20" s="90" t="s">
        <v>80</v>
      </c>
      <c r="D20" s="91">
        <v>327.97960799999998</v>
      </c>
      <c r="E20" s="92">
        <v>92.464887509999997</v>
      </c>
      <c r="F20" s="93">
        <f t="shared" si="0"/>
        <v>28.192267218637568</v>
      </c>
    </row>
    <row r="21" spans="2:6" ht="16.5" customHeight="1" thickBot="1">
      <c r="B21" s="99">
        <v>71</v>
      </c>
      <c r="C21" s="100" t="s">
        <v>81</v>
      </c>
      <c r="D21" s="101">
        <v>13.800356000000001</v>
      </c>
      <c r="E21" s="102">
        <v>11.829485050000001</v>
      </c>
      <c r="F21" s="103">
        <f t="shared" si="0"/>
        <v>85.718694865552749</v>
      </c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5"/>
  <sheetViews>
    <sheetView workbookViewId="0">
      <selection activeCell="G15" sqref="G15"/>
    </sheetView>
  </sheetViews>
  <sheetFormatPr baseColWidth="10" defaultRowHeight="12.75"/>
  <cols>
    <col min="1" max="2" width="11.42578125" style="28"/>
    <col min="3" max="3" width="43.42578125" style="28" customWidth="1"/>
    <col min="4" max="5" width="11.42578125" style="29"/>
    <col min="6" max="16384" width="11.42578125" style="28"/>
  </cols>
  <sheetData>
    <row r="1" spans="3:6" ht="18.75">
      <c r="C1" s="171" t="s">
        <v>203</v>
      </c>
      <c r="D1" s="171"/>
      <c r="E1" s="171"/>
      <c r="F1" s="171"/>
    </row>
    <row r="2" spans="3:6" ht="15.75">
      <c r="C2" s="172" t="s">
        <v>200</v>
      </c>
      <c r="D2" s="172"/>
      <c r="E2" s="172"/>
      <c r="F2" s="172"/>
    </row>
    <row r="3" spans="3:6" ht="15" thickBot="1">
      <c r="C3" s="174" t="s">
        <v>120</v>
      </c>
      <c r="D3" s="174"/>
      <c r="E3" s="174"/>
      <c r="F3" s="174"/>
    </row>
    <row r="4" spans="3:6" ht="27" customHeight="1" thickBot="1">
      <c r="C4" s="30" t="s">
        <v>119</v>
      </c>
      <c r="D4" s="31" t="s">
        <v>68</v>
      </c>
      <c r="E4" s="32" t="s">
        <v>69</v>
      </c>
      <c r="F4" s="33" t="s">
        <v>70</v>
      </c>
    </row>
    <row r="5" spans="3:6" ht="16.5" customHeight="1">
      <c r="C5" s="23" t="s">
        <v>90</v>
      </c>
      <c r="D5" s="34">
        <v>73511.815615879983</v>
      </c>
      <c r="E5" s="34">
        <v>67274.736671370003</v>
      </c>
      <c r="F5" s="35">
        <f>+E5/D5*100</f>
        <v>91.515542240038698</v>
      </c>
    </row>
    <row r="6" spans="3:6" ht="14.25" customHeight="1">
      <c r="C6" s="39" t="s">
        <v>91</v>
      </c>
      <c r="D6" s="40">
        <v>58969.365352419991</v>
      </c>
      <c r="E6" s="40">
        <v>55141.570088860004</v>
      </c>
      <c r="F6" s="41">
        <f t="shared" ref="F6:F35" si="0">+E6/D6*100</f>
        <v>93.508841004674466</v>
      </c>
    </row>
    <row r="7" spans="3:6" ht="14.25" customHeight="1">
      <c r="C7" s="24" t="s">
        <v>92</v>
      </c>
      <c r="D7" s="36">
        <v>22741.975440099999</v>
      </c>
      <c r="E7" s="36">
        <v>22328.189728640005</v>
      </c>
      <c r="F7" s="37">
        <f t="shared" si="0"/>
        <v>98.180519926468733</v>
      </c>
    </row>
    <row r="8" spans="3:6" ht="14.25" customHeight="1">
      <c r="C8" s="24" t="s">
        <v>93</v>
      </c>
      <c r="D8" s="36">
        <v>9921.4774928399984</v>
      </c>
      <c r="E8" s="36">
        <v>7204.6638891399998</v>
      </c>
      <c r="F8" s="37">
        <f t="shared" si="0"/>
        <v>72.61684456109856</v>
      </c>
    </row>
    <row r="9" spans="3:6" ht="14.25" customHeight="1">
      <c r="C9" s="25" t="s">
        <v>94</v>
      </c>
      <c r="D9" s="36">
        <v>16.327206349999997</v>
      </c>
      <c r="E9" s="36">
        <v>10.283962020000001</v>
      </c>
      <c r="F9" s="37">
        <f t="shared" si="0"/>
        <v>62.986660421548493</v>
      </c>
    </row>
    <row r="10" spans="3:6" ht="14.25" customHeight="1">
      <c r="C10" s="24" t="s">
        <v>95</v>
      </c>
      <c r="D10" s="36">
        <v>203.02902800000001</v>
      </c>
      <c r="E10" s="36">
        <v>179.96130450999999</v>
      </c>
      <c r="F10" s="37">
        <f t="shared" si="0"/>
        <v>88.638214093208376</v>
      </c>
    </row>
    <row r="11" spans="3:6" ht="14.25" customHeight="1">
      <c r="C11" s="24" t="s">
        <v>96</v>
      </c>
      <c r="D11" s="36">
        <v>4812.96787399</v>
      </c>
      <c r="E11" s="36">
        <v>4774.9651376000002</v>
      </c>
      <c r="F11" s="37">
        <f t="shared" si="0"/>
        <v>99.210409514774184</v>
      </c>
    </row>
    <row r="12" spans="3:6" ht="14.25" customHeight="1">
      <c r="C12" s="24" t="s">
        <v>97</v>
      </c>
      <c r="D12" s="36">
        <v>8074.9041250000009</v>
      </c>
      <c r="E12" s="36">
        <v>8003.0692323700005</v>
      </c>
      <c r="F12" s="37">
        <f t="shared" si="0"/>
        <v>99.110393244080768</v>
      </c>
    </row>
    <row r="13" spans="3:6" ht="14.25" customHeight="1">
      <c r="C13" s="26" t="s">
        <v>98</v>
      </c>
      <c r="D13" s="36">
        <v>5339.0953880000006</v>
      </c>
      <c r="E13" s="36">
        <v>5298.1612364599996</v>
      </c>
      <c r="F13" s="37">
        <f t="shared" si="0"/>
        <v>99.2333129759771</v>
      </c>
    </row>
    <row r="14" spans="3:6" ht="14.25" customHeight="1">
      <c r="C14" s="26" t="s">
        <v>99</v>
      </c>
      <c r="D14" s="36">
        <v>2735.8087369999998</v>
      </c>
      <c r="E14" s="36">
        <v>2704.90799591</v>
      </c>
      <c r="F14" s="37">
        <f t="shared" si="0"/>
        <v>98.870507990120515</v>
      </c>
    </row>
    <row r="15" spans="3:6" ht="14.25" customHeight="1">
      <c r="C15" s="27" t="s">
        <v>100</v>
      </c>
      <c r="D15" s="36">
        <v>1655.7639369999999</v>
      </c>
      <c r="E15" s="36">
        <v>1633.8197796699999</v>
      </c>
      <c r="F15" s="37">
        <f t="shared" si="0"/>
        <v>98.674680802037543</v>
      </c>
    </row>
    <row r="16" spans="3:6" ht="14.25" customHeight="1">
      <c r="C16" s="27" t="s">
        <v>101</v>
      </c>
      <c r="D16" s="36">
        <v>1080.0447999999999</v>
      </c>
      <c r="E16" s="36">
        <v>1071.0882162399998</v>
      </c>
      <c r="F16" s="37">
        <f t="shared" si="0"/>
        <v>99.170721088606697</v>
      </c>
    </row>
    <row r="17" spans="3:6" ht="14.25" customHeight="1">
      <c r="C17" s="24" t="s">
        <v>102</v>
      </c>
      <c r="D17" s="36">
        <v>0.35944000000000004</v>
      </c>
      <c r="E17" s="36">
        <v>0.18605748</v>
      </c>
      <c r="F17" s="37">
        <f t="shared" si="0"/>
        <v>51.763153794791897</v>
      </c>
    </row>
    <row r="18" spans="3:6" ht="14.25" customHeight="1">
      <c r="C18" s="24" t="s">
        <v>103</v>
      </c>
      <c r="D18" s="36">
        <v>49.324949049999994</v>
      </c>
      <c r="E18" s="36">
        <v>33.029750019999994</v>
      </c>
      <c r="F18" s="37">
        <f t="shared" si="0"/>
        <v>66.963576559436916</v>
      </c>
    </row>
    <row r="19" spans="3:6" ht="14.25" customHeight="1">
      <c r="C19" s="24" t="s">
        <v>117</v>
      </c>
      <c r="D19" s="36">
        <v>13148.99979709</v>
      </c>
      <c r="E19" s="36">
        <v>12607.221027079999</v>
      </c>
      <c r="F19" s="37">
        <f t="shared" si="0"/>
        <v>95.879695958852309</v>
      </c>
    </row>
    <row r="20" spans="3:6" ht="14.25" customHeight="1">
      <c r="C20" s="26" t="s">
        <v>104</v>
      </c>
      <c r="D20" s="36">
        <v>10186.870050830001</v>
      </c>
      <c r="E20" s="36">
        <v>9877.2888203899984</v>
      </c>
      <c r="F20" s="37">
        <f t="shared" si="0"/>
        <v>96.960977916717624</v>
      </c>
    </row>
    <row r="21" spans="3:6" ht="14.25" customHeight="1">
      <c r="C21" s="26" t="s">
        <v>105</v>
      </c>
      <c r="D21" s="36">
        <v>2783.3977892600001</v>
      </c>
      <c r="E21" s="36">
        <v>2557.6780244399997</v>
      </c>
      <c r="F21" s="37">
        <f t="shared" si="0"/>
        <v>91.890495649203956</v>
      </c>
    </row>
    <row r="22" spans="3:6" ht="14.25" customHeight="1">
      <c r="C22" s="26" t="s">
        <v>106</v>
      </c>
      <c r="D22" s="36">
        <v>178.73195699999999</v>
      </c>
      <c r="E22" s="36">
        <v>172.25418225000001</v>
      </c>
      <c r="F22" s="37">
        <f t="shared" si="0"/>
        <v>96.375704234022351</v>
      </c>
    </row>
    <row r="23" spans="3:6" ht="14.25" customHeight="1">
      <c r="C23" s="39" t="s">
        <v>107</v>
      </c>
      <c r="D23" s="40">
        <v>14542.450263459999</v>
      </c>
      <c r="E23" s="40">
        <v>12133.166582510003</v>
      </c>
      <c r="F23" s="41">
        <f t="shared" si="0"/>
        <v>83.432752821553947</v>
      </c>
    </row>
    <row r="24" spans="3:6" ht="14.25" customHeight="1">
      <c r="C24" s="24" t="s">
        <v>108</v>
      </c>
      <c r="D24" s="36">
        <v>3803.4200804499997</v>
      </c>
      <c r="E24" s="36">
        <v>2092.1555569300003</v>
      </c>
      <c r="F24" s="37">
        <f t="shared" si="0"/>
        <v>55.007217522037898</v>
      </c>
    </row>
    <row r="25" spans="3:6" ht="14.25" customHeight="1">
      <c r="C25" s="24" t="s">
        <v>109</v>
      </c>
      <c r="D25" s="36">
        <v>63.709728999999996</v>
      </c>
      <c r="E25" s="36">
        <v>51.883536680000006</v>
      </c>
      <c r="F25" s="37">
        <f t="shared" si="0"/>
        <v>81.437384045378707</v>
      </c>
    </row>
    <row r="26" spans="3:6" ht="14.25" customHeight="1">
      <c r="C26" s="24" t="s">
        <v>118</v>
      </c>
      <c r="D26" s="36">
        <v>10675.32045401</v>
      </c>
      <c r="E26" s="36">
        <v>9989.1274889000015</v>
      </c>
      <c r="F26" s="37">
        <f t="shared" si="0"/>
        <v>93.572155814280578</v>
      </c>
    </row>
    <row r="27" spans="3:6" ht="14.25" customHeight="1">
      <c r="C27" s="26" t="s">
        <v>110</v>
      </c>
      <c r="D27" s="36">
        <v>10006.413763009999</v>
      </c>
      <c r="E27" s="36">
        <v>9361.8227110400003</v>
      </c>
      <c r="F27" s="37">
        <f t="shared" si="0"/>
        <v>93.558221084632606</v>
      </c>
    </row>
    <row r="28" spans="3:6" ht="14.25" customHeight="1">
      <c r="C28" s="26" t="s">
        <v>111</v>
      </c>
      <c r="D28" s="36">
        <v>668.90669100000002</v>
      </c>
      <c r="E28" s="36">
        <v>627.30477786000006</v>
      </c>
      <c r="F28" s="37">
        <f t="shared" si="0"/>
        <v>93.780610405046772</v>
      </c>
    </row>
    <row r="29" spans="3:6" ht="6" customHeight="1">
      <c r="C29" s="26"/>
      <c r="D29" s="36"/>
      <c r="E29" s="36"/>
      <c r="F29" s="37"/>
    </row>
    <row r="30" spans="3:6" ht="14.25" customHeight="1">
      <c r="C30" s="45" t="s">
        <v>116</v>
      </c>
      <c r="D30" s="36">
        <f>+D31+D32+D33</f>
        <v>4110.757756</v>
      </c>
      <c r="E30" s="36">
        <f>+E31+E32+E33</f>
        <v>3942.8551994599998</v>
      </c>
      <c r="F30" s="37">
        <f t="shared" si="0"/>
        <v>95.915532694794976</v>
      </c>
    </row>
    <row r="31" spans="3:6" ht="14.25" customHeight="1">
      <c r="C31" s="26" t="s">
        <v>114</v>
      </c>
      <c r="D31" s="36">
        <v>3435.6390430000001</v>
      </c>
      <c r="E31" s="36">
        <v>3268.6383590799996</v>
      </c>
      <c r="F31" s="37">
        <f t="shared" si="0"/>
        <v>95.139166780041734</v>
      </c>
    </row>
    <row r="32" spans="3:6" ht="14.25" customHeight="1">
      <c r="C32" s="26" t="s">
        <v>112</v>
      </c>
      <c r="D32" s="36">
        <v>29.073899999999998</v>
      </c>
      <c r="E32" s="36">
        <v>28.176840379999998</v>
      </c>
      <c r="F32" s="37">
        <f t="shared" si="0"/>
        <v>96.914553534269572</v>
      </c>
    </row>
    <row r="33" spans="3:6" ht="14.25" customHeight="1">
      <c r="C33" s="26" t="s">
        <v>113</v>
      </c>
      <c r="D33" s="36">
        <v>646.04481299999998</v>
      </c>
      <c r="E33" s="36">
        <v>646.04</v>
      </c>
      <c r="F33" s="37">
        <f t="shared" si="0"/>
        <v>99.999255005240627</v>
      </c>
    </row>
    <row r="34" spans="3:6" ht="6.75" customHeight="1">
      <c r="C34" s="38"/>
      <c r="D34" s="36"/>
      <c r="E34" s="36"/>
      <c r="F34" s="37"/>
    </row>
    <row r="35" spans="3:6" ht="14.25" customHeight="1" thickBot="1">
      <c r="C35" s="42" t="s">
        <v>115</v>
      </c>
      <c r="D35" s="43">
        <f>+D33+D32+D31+D5</f>
        <v>77622.573371879989</v>
      </c>
      <c r="E35" s="43">
        <f>+E33+E32+E31+E5</f>
        <v>71217.591870830001</v>
      </c>
      <c r="F35" s="44">
        <f t="shared" si="0"/>
        <v>91.748558154128006</v>
      </c>
    </row>
  </sheetData>
  <mergeCells count="3">
    <mergeCell ref="C1:F1"/>
    <mergeCell ref="C2:F2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8" zoomScale="85" zoomScaleNormal="85" workbookViewId="0">
      <selection activeCell="B1" sqref="B1:E3"/>
    </sheetView>
  </sheetViews>
  <sheetFormatPr baseColWidth="10" defaultColWidth="11.42578125" defaultRowHeight="15"/>
  <cols>
    <col min="1" max="1" width="6.28515625" style="53" customWidth="1"/>
    <col min="2" max="2" width="82.5703125" style="53" bestFit="1" customWidth="1"/>
    <col min="3" max="4" width="11.85546875" style="53" customWidth="1"/>
    <col min="5" max="5" width="10" style="53" customWidth="1"/>
    <col min="6" max="6" width="2.85546875" style="53" customWidth="1"/>
    <col min="7" max="7" width="74.42578125" style="53" bestFit="1" customWidth="1"/>
    <col min="8" max="16384" width="11.42578125" style="53"/>
  </cols>
  <sheetData>
    <row r="1" spans="2:10" ht="20.25">
      <c r="B1" s="175" t="s">
        <v>199</v>
      </c>
      <c r="C1" s="175"/>
      <c r="D1" s="175"/>
      <c r="E1" s="175"/>
      <c r="G1" s="175" t="s">
        <v>199</v>
      </c>
      <c r="H1" s="175"/>
      <c r="I1" s="175"/>
      <c r="J1" s="175"/>
    </row>
    <row r="2" spans="2:10" ht="18.75">
      <c r="B2" s="177" t="s">
        <v>200</v>
      </c>
      <c r="C2" s="177"/>
      <c r="D2" s="177"/>
      <c r="E2" s="177"/>
      <c r="G2" s="177" t="s">
        <v>200</v>
      </c>
      <c r="H2" s="177"/>
      <c r="I2" s="177"/>
      <c r="J2" s="177"/>
    </row>
    <row r="3" spans="2:10" ht="15.75" thickBot="1">
      <c r="B3" s="176" t="s">
        <v>120</v>
      </c>
      <c r="C3" s="176"/>
      <c r="D3" s="176"/>
      <c r="E3" s="176"/>
      <c r="G3" s="176" t="s">
        <v>120</v>
      </c>
      <c r="H3" s="176"/>
      <c r="I3" s="176"/>
      <c r="J3" s="176"/>
    </row>
    <row r="4" spans="2:10" ht="33" customHeight="1" thickBot="1">
      <c r="B4" s="77" t="s">
        <v>121</v>
      </c>
      <c r="C4" s="78" t="s">
        <v>124</v>
      </c>
      <c r="D4" s="79" t="s">
        <v>122</v>
      </c>
      <c r="E4" s="80" t="s">
        <v>123</v>
      </c>
      <c r="G4" s="77" t="s">
        <v>121</v>
      </c>
      <c r="H4" s="78" t="s">
        <v>124</v>
      </c>
      <c r="I4" s="79" t="s">
        <v>122</v>
      </c>
      <c r="J4" s="80" t="s">
        <v>123</v>
      </c>
    </row>
    <row r="5" spans="2:10">
      <c r="B5" s="54" t="s">
        <v>125</v>
      </c>
      <c r="C5" s="46">
        <f>+C6+C12+C17+C25+C29+C39+H5+H10+H15+H20+H28+H35</f>
        <v>77622.573371880004</v>
      </c>
      <c r="D5" s="46">
        <f>+D6+D12+D17+D25+D29+D39+I5+I10+I15+I20+I28+I35</f>
        <v>71217.591480740011</v>
      </c>
      <c r="E5" s="47">
        <f>+D5/C5*100</f>
        <v>91.748557651580896</v>
      </c>
      <c r="G5" s="74" t="s">
        <v>166</v>
      </c>
      <c r="H5" s="75">
        <f>SUM(H6:H9)</f>
        <v>8066.2320161600001</v>
      </c>
      <c r="I5" s="75">
        <f>SUM(I6:I9)</f>
        <v>7765.6895472300002</v>
      </c>
      <c r="J5" s="76">
        <f t="shared" ref="J5:J29" si="0">+I5/H5*100</f>
        <v>96.274066152227107</v>
      </c>
    </row>
    <row r="6" spans="2:10" s="55" customFormat="1">
      <c r="B6" s="74" t="s">
        <v>126</v>
      </c>
      <c r="C6" s="75">
        <f>SUM(C7:C11)</f>
        <v>5204.34540328</v>
      </c>
      <c r="D6" s="75">
        <f>SUM(D7:D11)</f>
        <v>4862.6447644</v>
      </c>
      <c r="E6" s="76">
        <f>+D6/C6*100</f>
        <v>93.434320507154538</v>
      </c>
      <c r="G6" s="56" t="s">
        <v>167</v>
      </c>
      <c r="H6" s="48">
        <f>+[1]SICOIN!S145</f>
        <v>5.4030380000000005</v>
      </c>
      <c r="I6" s="48">
        <f>+[1]SICOIN!Z145</f>
        <v>4.6151503800000002</v>
      </c>
      <c r="J6" s="49">
        <f t="shared" si="0"/>
        <v>85.417692416747755</v>
      </c>
    </row>
    <row r="7" spans="2:10">
      <c r="B7" s="56" t="s">
        <v>127</v>
      </c>
      <c r="C7" s="48">
        <f>+[1]SICOIN!S23</f>
        <v>1526.7820662800002</v>
      </c>
      <c r="D7" s="48">
        <f>+[1]SICOIN!Z23</f>
        <v>1474.6858061800001</v>
      </c>
      <c r="E7" s="49">
        <f>+D7/C7*100</f>
        <v>96.587839138893443</v>
      </c>
      <c r="G7" s="56" t="s">
        <v>168</v>
      </c>
      <c r="H7" s="48">
        <f>+[1]SICOIN!S148</f>
        <v>7360.7133923399997</v>
      </c>
      <c r="I7" s="48">
        <f>+[1]SICOIN!Z148</f>
        <v>7249.40383587</v>
      </c>
      <c r="J7" s="49">
        <f t="shared" si="0"/>
        <v>98.487788471891392</v>
      </c>
    </row>
    <row r="8" spans="2:10">
      <c r="B8" s="56" t="s">
        <v>128</v>
      </c>
      <c r="C8" s="48">
        <f>+[1]SICOIN!S26</f>
        <v>2462.7090597199999</v>
      </c>
      <c r="D8" s="48">
        <f>+[1]SICOIN!Z26</f>
        <v>2202.91536086</v>
      </c>
      <c r="E8" s="49">
        <f>+D8/C8*100</f>
        <v>89.450897667565428</v>
      </c>
      <c r="G8" s="56" t="s">
        <v>169</v>
      </c>
      <c r="H8" s="48">
        <f>+[1]SICOIN!S151</f>
        <v>694.43113682000001</v>
      </c>
      <c r="I8" s="48">
        <f>+[1]SICOIN!Z151</f>
        <v>511.67056098</v>
      </c>
      <c r="J8" s="49">
        <f t="shared" si="0"/>
        <v>73.681972747231171</v>
      </c>
    </row>
    <row r="9" spans="2:10">
      <c r="B9" s="56" t="s">
        <v>129</v>
      </c>
      <c r="C9" s="48">
        <f>+[1]SICOIN!S29</f>
        <v>488.40163366000002</v>
      </c>
      <c r="D9" s="48">
        <f>+[1]SICOIN!Z29</f>
        <v>478.82339418000004</v>
      </c>
      <c r="E9" s="49">
        <f>+D9/C9*100</f>
        <v>98.038860065184011</v>
      </c>
      <c r="F9" s="57"/>
      <c r="G9" s="56" t="s">
        <v>170</v>
      </c>
      <c r="H9" s="65">
        <f>+[1]SICOIN!S154</f>
        <v>5.6844489999999999</v>
      </c>
      <c r="I9" s="65">
        <f>+[1]SICOIN!Z154</f>
        <v>0</v>
      </c>
      <c r="J9" s="49">
        <f t="shared" si="0"/>
        <v>0</v>
      </c>
    </row>
    <row r="10" spans="2:10">
      <c r="B10" s="58" t="s">
        <v>130</v>
      </c>
      <c r="C10" s="48">
        <f>+[1]SICOIN!S32</f>
        <v>0</v>
      </c>
      <c r="D10" s="48">
        <f>+[1]SICOIN!Z32</f>
        <v>0</v>
      </c>
      <c r="E10" s="50"/>
      <c r="F10" s="57"/>
      <c r="G10" s="74" t="s">
        <v>171</v>
      </c>
      <c r="H10" s="75">
        <f>SUM(H11:H14)</f>
        <v>6896.6316064800003</v>
      </c>
      <c r="I10" s="75">
        <f>SUM(I11:I14)</f>
        <v>5874.2021262600001</v>
      </c>
      <c r="J10" s="76">
        <f t="shared" si="0"/>
        <v>85.174944254535262</v>
      </c>
    </row>
    <row r="11" spans="2:10" ht="15" customHeight="1">
      <c r="B11" s="56" t="s">
        <v>131</v>
      </c>
      <c r="C11" s="48">
        <f>+[1]SICOIN!S36</f>
        <v>726.45264362</v>
      </c>
      <c r="D11" s="48">
        <f>+[1]SICOIN!Z36</f>
        <v>706.22020318</v>
      </c>
      <c r="E11" s="49">
        <f t="shared" ref="E11:E44" si="1">+D11/C11*100</f>
        <v>97.214898917680387</v>
      </c>
      <c r="F11" s="59"/>
      <c r="G11" s="58" t="s">
        <v>172</v>
      </c>
      <c r="H11" s="48">
        <f>+[1]SICOIN!S160</f>
        <v>50</v>
      </c>
      <c r="I11" s="48">
        <f>+[1]SICOIN!Z160</f>
        <v>0</v>
      </c>
      <c r="J11" s="49">
        <f t="shared" si="0"/>
        <v>0</v>
      </c>
    </row>
    <row r="12" spans="2:10" s="55" customFormat="1" ht="15" customHeight="1">
      <c r="B12" s="74" t="s">
        <v>132</v>
      </c>
      <c r="C12" s="75">
        <f>SUM(C13:C16)</f>
        <v>1483.803807</v>
      </c>
      <c r="D12" s="75">
        <f>SUM(D13:D16)</f>
        <v>1443.1251492900001</v>
      </c>
      <c r="E12" s="76">
        <f t="shared" si="1"/>
        <v>97.258488115605715</v>
      </c>
      <c r="F12" s="60"/>
      <c r="G12" s="56" t="s">
        <v>173</v>
      </c>
      <c r="H12" s="48">
        <f>+[1]SICOIN!S163</f>
        <v>1746.3363458199999</v>
      </c>
      <c r="I12" s="48">
        <f>+[1]SICOIN!Z163</f>
        <v>1505.6268898499998</v>
      </c>
      <c r="J12" s="49">
        <f t="shared" si="0"/>
        <v>86.216317575582849</v>
      </c>
    </row>
    <row r="13" spans="2:10" ht="15" customHeight="1">
      <c r="B13" s="56" t="s">
        <v>133</v>
      </c>
      <c r="C13" s="48">
        <f>+[1]SICOIN!S42</f>
        <v>766.19551799999999</v>
      </c>
      <c r="D13" s="48">
        <f>+[1]SICOIN!Z42</f>
        <v>752.47249205999992</v>
      </c>
      <c r="E13" s="49">
        <f t="shared" si="1"/>
        <v>98.208939413294758</v>
      </c>
      <c r="F13" s="61"/>
      <c r="G13" s="56" t="s">
        <v>174</v>
      </c>
      <c r="H13" s="48">
        <f>+[1]SICOIN!S166</f>
        <v>4444.4327213799997</v>
      </c>
      <c r="I13" s="48">
        <f>+[1]SICOIN!Z166</f>
        <v>3729.8016124500004</v>
      </c>
      <c r="J13" s="49">
        <f t="shared" si="0"/>
        <v>83.92075763702627</v>
      </c>
    </row>
    <row r="14" spans="2:10">
      <c r="B14" s="56" t="s">
        <v>134</v>
      </c>
      <c r="C14" s="48">
        <f>+[1]SICOIN!S45</f>
        <v>281.61986400000001</v>
      </c>
      <c r="D14" s="48">
        <f>+[1]SICOIN!Z45</f>
        <v>274.65082720999999</v>
      </c>
      <c r="E14" s="49">
        <f t="shared" si="1"/>
        <v>97.525374563067032</v>
      </c>
      <c r="F14" s="61"/>
      <c r="G14" s="56" t="s">
        <v>175</v>
      </c>
      <c r="H14" s="65">
        <f>+[1]SICOIN!S169</f>
        <v>655.86253928000008</v>
      </c>
      <c r="I14" s="65">
        <f>+[1]SICOIN!Z169</f>
        <v>638.77362396000001</v>
      </c>
      <c r="J14" s="49">
        <f t="shared" si="0"/>
        <v>97.394436441093262</v>
      </c>
    </row>
    <row r="15" spans="2:10" ht="15" customHeight="1">
      <c r="B15" s="56" t="s">
        <v>135</v>
      </c>
      <c r="C15" s="48">
        <f>+[1]SICOIN!S48</f>
        <v>63.352829</v>
      </c>
      <c r="D15" s="48">
        <f>+[1]SICOIN!Z48</f>
        <v>50.828990849999997</v>
      </c>
      <c r="E15" s="49">
        <f t="shared" si="1"/>
        <v>80.231603943053585</v>
      </c>
      <c r="F15" s="61"/>
      <c r="G15" s="74" t="s">
        <v>176</v>
      </c>
      <c r="H15" s="75">
        <f>SUM(H16:H19)</f>
        <v>1160.2316549700001</v>
      </c>
      <c r="I15" s="75">
        <f>SUM(I16:I19)</f>
        <v>919.15841513999999</v>
      </c>
      <c r="J15" s="76">
        <f t="shared" si="0"/>
        <v>79.221973577661657</v>
      </c>
    </row>
    <row r="16" spans="2:10" ht="15" customHeight="1">
      <c r="B16" s="56" t="s">
        <v>136</v>
      </c>
      <c r="C16" s="48">
        <f>+[1]SICOIN!S51</f>
        <v>372.63559600000002</v>
      </c>
      <c r="D16" s="48">
        <f>+[1]SICOIN!Z51</f>
        <v>365.17283917000003</v>
      </c>
      <c r="E16" s="49">
        <f t="shared" si="1"/>
        <v>97.997304361121749</v>
      </c>
      <c r="F16" s="61"/>
      <c r="G16" s="56" t="s">
        <v>177</v>
      </c>
      <c r="H16" s="48">
        <f>+[1]SICOIN!S175</f>
        <v>535.09634201000006</v>
      </c>
      <c r="I16" s="48">
        <f>+[1]SICOIN!Z175</f>
        <v>488.43463960000003</v>
      </c>
      <c r="J16" s="49">
        <f t="shared" si="0"/>
        <v>91.279756793940479</v>
      </c>
    </row>
    <row r="17" spans="1:10" s="55" customFormat="1" ht="15" customHeight="1">
      <c r="B17" s="74" t="s">
        <v>137</v>
      </c>
      <c r="C17" s="75">
        <f>SUM(C18:C24)</f>
        <v>9691.8071029999992</v>
      </c>
      <c r="D17" s="75">
        <f>SUM(D18:D24)</f>
        <v>8970.0969717800017</v>
      </c>
      <c r="E17" s="76">
        <f t="shared" si="1"/>
        <v>92.553399757650979</v>
      </c>
      <c r="F17" s="60"/>
      <c r="G17" s="56" t="s">
        <v>178</v>
      </c>
      <c r="H17" s="48">
        <f>+[1]SICOIN!S178</f>
        <v>322.60875496</v>
      </c>
      <c r="I17" s="48">
        <f>+[1]SICOIN!Z178</f>
        <v>260.51300789999999</v>
      </c>
      <c r="J17" s="49">
        <f t="shared" si="0"/>
        <v>80.751995689732851</v>
      </c>
    </row>
    <row r="18" spans="1:10" ht="15" customHeight="1">
      <c r="B18" s="56" t="s">
        <v>138</v>
      </c>
      <c r="C18" s="48">
        <f>+[1]SICOIN!S57</f>
        <v>3503.9783819999998</v>
      </c>
      <c r="D18" s="48">
        <f>+[1]SICOIN!Z57</f>
        <v>3299.3735172799998</v>
      </c>
      <c r="E18" s="49">
        <f t="shared" si="1"/>
        <v>94.16078404561344</v>
      </c>
      <c r="G18" s="56" t="s">
        <v>179</v>
      </c>
      <c r="H18" s="48">
        <f>+[1]SICOIN!S181</f>
        <v>55.581000000000003</v>
      </c>
      <c r="I18" s="48">
        <f>+[1]SICOIN!Z181</f>
        <v>39.110546040000003</v>
      </c>
      <c r="J18" s="49">
        <f t="shared" si="0"/>
        <v>70.366754898256602</v>
      </c>
    </row>
    <row r="19" spans="1:10" ht="15" customHeight="1">
      <c r="B19" s="56" t="s">
        <v>139</v>
      </c>
      <c r="C19" s="48">
        <f>+[1]SICOIN!S60</f>
        <v>4359.8300479999998</v>
      </c>
      <c r="D19" s="48">
        <f>+[1]SICOIN!Z60</f>
        <v>4222.3019225099997</v>
      </c>
      <c r="E19" s="49">
        <f t="shared" si="1"/>
        <v>96.845562235778232</v>
      </c>
      <c r="G19" s="56" t="s">
        <v>180</v>
      </c>
      <c r="H19" s="65">
        <f>+[1]SICOIN!S184</f>
        <v>246.94555799999998</v>
      </c>
      <c r="I19" s="65">
        <f>+[1]SICOIN!Z184</f>
        <v>131.1002216</v>
      </c>
      <c r="J19" s="49">
        <f t="shared" si="0"/>
        <v>53.088714233928435</v>
      </c>
    </row>
    <row r="20" spans="1:10" ht="15" customHeight="1">
      <c r="B20" s="56" t="s">
        <v>140</v>
      </c>
      <c r="C20" s="48">
        <f>+[1]SICOIN!S63</f>
        <v>409.14909599999999</v>
      </c>
      <c r="D20" s="48">
        <f>+[1]SICOIN!Z63</f>
        <v>388.29094601999998</v>
      </c>
      <c r="E20" s="49">
        <f t="shared" si="1"/>
        <v>94.90206621891204</v>
      </c>
      <c r="G20" s="74" t="s">
        <v>181</v>
      </c>
      <c r="H20" s="75">
        <f>SUM(H21:H27)</f>
        <v>17302.274734540002</v>
      </c>
      <c r="I20" s="75">
        <f>SUM(I21:I27)</f>
        <v>15787.589311640002</v>
      </c>
      <c r="J20" s="76">
        <f t="shared" si="0"/>
        <v>91.24574400684854</v>
      </c>
    </row>
    <row r="21" spans="1:10" ht="15" customHeight="1">
      <c r="B21" s="56" t="s">
        <v>141</v>
      </c>
      <c r="C21" s="48">
        <f>+[1]SICOIN!S66</f>
        <v>657.96590100000003</v>
      </c>
      <c r="D21" s="48">
        <f>+[1]SICOIN!Z66</f>
        <v>482.30620862000001</v>
      </c>
      <c r="E21" s="49">
        <f t="shared" si="1"/>
        <v>73.302614601603793</v>
      </c>
      <c r="G21" s="56" t="s">
        <v>182</v>
      </c>
      <c r="H21" s="48">
        <f>+[1]SICOIN!S191</f>
        <v>9867.3704512599998</v>
      </c>
      <c r="I21" s="48">
        <f>+[1]SICOIN!Z191</f>
        <v>9503.1706048100004</v>
      </c>
      <c r="J21" s="49">
        <f t="shared" si="0"/>
        <v>96.309048613823009</v>
      </c>
    </row>
    <row r="22" spans="1:10" ht="15" customHeight="1">
      <c r="B22" s="56" t="s">
        <v>142</v>
      </c>
      <c r="C22" s="48">
        <f>+[1]SICOIN!S69</f>
        <v>165.66</v>
      </c>
      <c r="D22" s="48">
        <f>+[1]SICOIN!Z69</f>
        <v>116.96464228999999</v>
      </c>
      <c r="E22" s="49">
        <f t="shared" si="1"/>
        <v>70.605241029820107</v>
      </c>
      <c r="G22" s="56" t="s">
        <v>183</v>
      </c>
      <c r="H22" s="48">
        <f>+[1]SICOIN!S194</f>
        <v>1891.2223668399999</v>
      </c>
      <c r="I22" s="48">
        <f>+[1]SICOIN!Z194</f>
        <v>1740.7689669399999</v>
      </c>
      <c r="J22" s="49">
        <f t="shared" si="0"/>
        <v>92.044647814133612</v>
      </c>
    </row>
    <row r="23" spans="1:10" ht="15" customHeight="1">
      <c r="B23" s="56" t="s">
        <v>143</v>
      </c>
      <c r="C23" s="48">
        <f>+[1]SICOIN!S72</f>
        <v>76.2</v>
      </c>
      <c r="D23" s="48">
        <f>+[1]SICOIN!Z72</f>
        <v>69.712940169999996</v>
      </c>
      <c r="E23" s="49">
        <f t="shared" si="1"/>
        <v>91.486798123359563</v>
      </c>
      <c r="G23" s="56" t="s">
        <v>184</v>
      </c>
      <c r="H23" s="48">
        <f>+[1]SICOIN!S197</f>
        <v>1830.32612116</v>
      </c>
      <c r="I23" s="48">
        <f>+[1]SICOIN!Z197</f>
        <v>1819.7291781199999</v>
      </c>
      <c r="J23" s="49">
        <f t="shared" si="0"/>
        <v>99.421035250631505</v>
      </c>
    </row>
    <row r="24" spans="1:10" ht="15" customHeight="1">
      <c r="B24" s="56" t="s">
        <v>144</v>
      </c>
      <c r="C24" s="48">
        <f>+[1]SICOIN!S76</f>
        <v>519.02367600000002</v>
      </c>
      <c r="D24" s="48">
        <f>+[1]SICOIN!Z76</f>
        <v>391.14679489000002</v>
      </c>
      <c r="E24" s="49">
        <f t="shared" si="1"/>
        <v>75.362033174378737</v>
      </c>
      <c r="G24" s="56" t="s">
        <v>185</v>
      </c>
      <c r="H24" s="48">
        <f>+[1]SICOIN!S200</f>
        <v>241.89177928000001</v>
      </c>
      <c r="I24" s="48">
        <f>+[1]SICOIN!Z200</f>
        <v>187.07997560999999</v>
      </c>
      <c r="J24" s="49">
        <f t="shared" si="0"/>
        <v>77.340361118038231</v>
      </c>
    </row>
    <row r="25" spans="1:10" s="55" customFormat="1" ht="15" customHeight="1">
      <c r="B25" s="74" t="s">
        <v>145</v>
      </c>
      <c r="C25" s="75">
        <f>SUM(C26:C28)</f>
        <v>546.30179090000001</v>
      </c>
      <c r="D25" s="75">
        <f>SUM(D26:D28)</f>
        <v>387.28907121000003</v>
      </c>
      <c r="E25" s="76">
        <f t="shared" si="1"/>
        <v>70.892879661251726</v>
      </c>
      <c r="G25" s="56" t="s">
        <v>186</v>
      </c>
      <c r="H25" s="48">
        <f>+[1]SICOIN!S203</f>
        <v>2591.728071</v>
      </c>
      <c r="I25" s="48">
        <f>+[1]SICOIN!Z203</f>
        <v>1798.25606756</v>
      </c>
      <c r="J25" s="49">
        <f t="shared" si="0"/>
        <v>69.384442283181187</v>
      </c>
    </row>
    <row r="26" spans="1:10" ht="15" customHeight="1">
      <c r="A26" s="62"/>
      <c r="B26" s="56" t="s">
        <v>146</v>
      </c>
      <c r="C26" s="48">
        <f>+[1]SICOIN!S82</f>
        <v>355.16309273999997</v>
      </c>
      <c r="D26" s="48">
        <f>+[1]SICOIN!Z82</f>
        <v>213.57089056000001</v>
      </c>
      <c r="E26" s="49">
        <f t="shared" si="1"/>
        <v>60.133188083353673</v>
      </c>
      <c r="G26" s="56" t="s">
        <v>187</v>
      </c>
      <c r="H26" s="48">
        <f>+[1]SICOIN!S206</f>
        <v>32.697192999999999</v>
      </c>
      <c r="I26" s="48">
        <f>+[1]SICOIN!Z206</f>
        <v>19.377328039999998</v>
      </c>
      <c r="J26" s="49">
        <f t="shared" si="0"/>
        <v>59.262971105807146</v>
      </c>
    </row>
    <row r="27" spans="1:10" ht="15" customHeight="1">
      <c r="A27" s="62"/>
      <c r="B27" s="56" t="s">
        <v>147</v>
      </c>
      <c r="C27" s="48">
        <f>+[1]SICOIN!S86</f>
        <v>190.98029815999999</v>
      </c>
      <c r="D27" s="48">
        <f>+[1]SICOIN!Z86</f>
        <v>173.57148803999999</v>
      </c>
      <c r="E27" s="49">
        <f t="shared" si="1"/>
        <v>90.884499454799681</v>
      </c>
      <c r="G27" s="56" t="s">
        <v>188</v>
      </c>
      <c r="H27" s="65">
        <f>+[1]SICOIN!S209</f>
        <v>847.03875199999993</v>
      </c>
      <c r="I27" s="72">
        <f>+[1]SICOIN!Z209</f>
        <v>719.20719056000007</v>
      </c>
      <c r="J27" s="49">
        <f t="shared" si="0"/>
        <v>84.90841639320891</v>
      </c>
    </row>
    <row r="28" spans="1:10" ht="15" customHeight="1">
      <c r="A28" s="62"/>
      <c r="B28" s="56" t="s">
        <v>148</v>
      </c>
      <c r="C28" s="48">
        <f>+[1]SICOIN!S89</f>
        <v>0.15839999999999999</v>
      </c>
      <c r="D28" s="48">
        <f>+[1]SICOIN!Z89</f>
        <v>0.14669261</v>
      </c>
      <c r="E28" s="49">
        <f t="shared" si="1"/>
        <v>92.608970959595965</v>
      </c>
      <c r="G28" s="74" t="s">
        <v>189</v>
      </c>
      <c r="H28" s="75">
        <f>SUM(H29:H34)</f>
        <v>7451.4611060300003</v>
      </c>
      <c r="I28" s="75">
        <f>SUM(I29:I34)</f>
        <v>7167.2277003900008</v>
      </c>
      <c r="J28" s="76">
        <f t="shared" si="0"/>
        <v>96.185534600590117</v>
      </c>
    </row>
    <row r="29" spans="1:10" s="55" customFormat="1" ht="15" customHeight="1">
      <c r="A29" s="63"/>
      <c r="B29" s="74" t="s">
        <v>149</v>
      </c>
      <c r="C29" s="75">
        <f>SUM(C30:C38)</f>
        <v>6392.3144365200014</v>
      </c>
      <c r="D29" s="75">
        <f>SUM(D30:D38)</f>
        <v>5077.6393243900002</v>
      </c>
      <c r="E29" s="76">
        <f t="shared" si="1"/>
        <v>79.433503699080944</v>
      </c>
      <c r="G29" s="56" t="s">
        <v>190</v>
      </c>
      <c r="H29" s="48">
        <f>+[1]SICOIN!S215</f>
        <v>730.14087199999994</v>
      </c>
      <c r="I29" s="48">
        <f>+[1]SICOIN!Z215</f>
        <v>729.64170339999998</v>
      </c>
      <c r="J29" s="49">
        <f t="shared" si="0"/>
        <v>99.931633932691284</v>
      </c>
    </row>
    <row r="30" spans="1:10" ht="15" customHeight="1">
      <c r="A30" s="62"/>
      <c r="B30" s="56" t="s">
        <v>150</v>
      </c>
      <c r="C30" s="48">
        <f>+[1]SICOIN!S95</f>
        <v>350.32221021999999</v>
      </c>
      <c r="D30" s="48">
        <f>+[1]SICOIN!Z95</f>
        <v>295.71463792999998</v>
      </c>
      <c r="E30" s="49">
        <f t="shared" si="1"/>
        <v>84.412186639349301</v>
      </c>
      <c r="G30" s="56" t="s">
        <v>191</v>
      </c>
      <c r="H30" s="48">
        <f>+[1]SICOIN!S218</f>
        <v>5257.8139549999996</v>
      </c>
      <c r="I30" s="48">
        <f>+[1]SICOIN!Z218</f>
        <v>5210.7270499699998</v>
      </c>
      <c r="J30" s="49">
        <v>0</v>
      </c>
    </row>
    <row r="31" spans="1:10" ht="15" customHeight="1">
      <c r="B31" s="56" t="s">
        <v>151</v>
      </c>
      <c r="C31" s="48">
        <f>+[1]SICOIN!S99</f>
        <v>1379.1256232000001</v>
      </c>
      <c r="D31" s="48">
        <f>+[1]SICOIN!Z99</f>
        <v>1277.4315511899999</v>
      </c>
      <c r="E31" s="49">
        <f t="shared" si="1"/>
        <v>92.626192255493137</v>
      </c>
      <c r="G31" s="56" t="s">
        <v>192</v>
      </c>
      <c r="H31" s="48">
        <f>+[1]SICOIN!S221</f>
        <v>771.84607065</v>
      </c>
      <c r="I31" s="48">
        <f>+[1]SICOIN!Z221</f>
        <v>602.38340140000003</v>
      </c>
      <c r="J31" s="49">
        <f t="shared" ref="J31:J37" si="2">+I31/H31*100</f>
        <v>78.044499325197165</v>
      </c>
    </row>
    <row r="32" spans="1:10" ht="15" customHeight="1">
      <c r="B32" s="56" t="s">
        <v>152</v>
      </c>
      <c r="C32" s="48">
        <f>+[1]SICOIN!S102</f>
        <v>387.34054614000001</v>
      </c>
      <c r="D32" s="48">
        <f>+[1]SICOIN!Z102</f>
        <v>384.87573788000003</v>
      </c>
      <c r="E32" s="49">
        <f t="shared" si="1"/>
        <v>99.363658598470323</v>
      </c>
      <c r="G32" s="56" t="s">
        <v>163</v>
      </c>
      <c r="H32" s="48">
        <f>+[1]SICOIN!S224</f>
        <v>190.92823000000001</v>
      </c>
      <c r="I32" s="48">
        <f>+[1]SICOIN!Z224</f>
        <v>171.04924276999998</v>
      </c>
      <c r="J32" s="49">
        <f t="shared" si="2"/>
        <v>89.588240968870849</v>
      </c>
    </row>
    <row r="33" spans="1:10" ht="15" customHeight="1">
      <c r="A33" s="62"/>
      <c r="B33" s="56" t="s">
        <v>153</v>
      </c>
      <c r="C33" s="48">
        <f>+[1]SICOIN!S105</f>
        <v>16.277070000000002</v>
      </c>
      <c r="D33" s="48">
        <f>+[1]SICOIN!Z105</f>
        <v>14.47344047</v>
      </c>
      <c r="E33" s="49">
        <f t="shared" si="1"/>
        <v>88.919200261472113</v>
      </c>
      <c r="G33" s="56" t="s">
        <v>193</v>
      </c>
      <c r="H33" s="48">
        <f>+[1]SICOIN!S227</f>
        <v>264.50031200000001</v>
      </c>
      <c r="I33" s="48">
        <f>+[1]SICOIN!Z227</f>
        <v>229.13628707000001</v>
      </c>
      <c r="J33" s="49">
        <f t="shared" si="2"/>
        <v>86.629874020715718</v>
      </c>
    </row>
    <row r="34" spans="1:10" ht="15" customHeight="1">
      <c r="A34" s="62"/>
      <c r="B34" s="56" t="s">
        <v>154</v>
      </c>
      <c r="C34" s="48">
        <f>+[1]SICOIN!S108</f>
        <v>3916.0911089599999</v>
      </c>
      <c r="D34" s="48">
        <f>+[1]SICOIN!Z108</f>
        <v>2846.98537665</v>
      </c>
      <c r="E34" s="49">
        <f t="shared" si="1"/>
        <v>72.699671622453053</v>
      </c>
      <c r="G34" s="56" t="s">
        <v>194</v>
      </c>
      <c r="H34" s="65">
        <f>+[1]SICOIN!S230</f>
        <v>236.23166637999998</v>
      </c>
      <c r="I34" s="65">
        <f>+[1]SICOIN!Z230</f>
        <v>224.29001578</v>
      </c>
      <c r="J34" s="49">
        <f t="shared" si="2"/>
        <v>94.944940793504472</v>
      </c>
    </row>
    <row r="35" spans="1:10" ht="15" customHeight="1">
      <c r="A35" s="62"/>
      <c r="B35" s="56" t="s">
        <v>155</v>
      </c>
      <c r="C35" s="48">
        <f>+[1]SICOIN!S111</f>
        <v>43.270646999999997</v>
      </c>
      <c r="D35" s="48">
        <f>+[1]SICOIN!Z111</f>
        <v>29.476492309999998</v>
      </c>
      <c r="E35" s="49">
        <f t="shared" si="1"/>
        <v>68.121219241302313</v>
      </c>
      <c r="G35" s="74" t="s">
        <v>195</v>
      </c>
      <c r="H35" s="75">
        <f>SUM(H36:H37)</f>
        <v>12185.661881</v>
      </c>
      <c r="I35" s="75">
        <f>SUM(I36:I37)</f>
        <v>11945.924055340001</v>
      </c>
      <c r="J35" s="76">
        <f t="shared" si="2"/>
        <v>98.032623685104866</v>
      </c>
    </row>
    <row r="36" spans="1:10" ht="15" customHeight="1">
      <c r="A36" s="62"/>
      <c r="B36" s="56" t="s">
        <v>156</v>
      </c>
      <c r="C36" s="48">
        <f>+[1]SICOIN!S114</f>
        <v>117.45063500000001</v>
      </c>
      <c r="D36" s="48">
        <f>+[1]SICOIN!Z114</f>
        <v>115.12728765</v>
      </c>
      <c r="E36" s="49">
        <f t="shared" si="1"/>
        <v>98.021852031706757</v>
      </c>
      <c r="G36" s="56" t="s">
        <v>196</v>
      </c>
      <c r="H36" s="48">
        <f>+[1]SICOIN!S236</f>
        <v>8074.904125</v>
      </c>
      <c r="I36" s="48">
        <f>+[1]SICOIN!Z236</f>
        <v>8003.0692323800004</v>
      </c>
      <c r="J36" s="49">
        <f t="shared" si="2"/>
        <v>99.110393244204616</v>
      </c>
    </row>
    <row r="37" spans="1:10" ht="15" customHeight="1" thickBot="1">
      <c r="A37" s="62"/>
      <c r="B37" s="56" t="s">
        <v>157</v>
      </c>
      <c r="C37" s="48">
        <f>+[1]SICOIN!S117</f>
        <v>7.6623469999999996</v>
      </c>
      <c r="D37" s="48">
        <f>+[1]SICOIN!Z117</f>
        <v>7.5443895699999999</v>
      </c>
      <c r="E37" s="49">
        <f t="shared" si="1"/>
        <v>98.460557450608803</v>
      </c>
      <c r="G37" s="67" t="s">
        <v>197</v>
      </c>
      <c r="H37" s="68">
        <f>+[1]SICOIN!S239</f>
        <v>4110.757756</v>
      </c>
      <c r="I37" s="68">
        <f>+[1]SICOIN!Z239</f>
        <v>3942.8548229600001</v>
      </c>
      <c r="J37" s="51">
        <f t="shared" si="2"/>
        <v>95.915523535899652</v>
      </c>
    </row>
    <row r="38" spans="1:10" ht="15" customHeight="1">
      <c r="A38" s="62"/>
      <c r="B38" s="56" t="s">
        <v>158</v>
      </c>
      <c r="C38" s="48">
        <f>+[1]SICOIN!S121</f>
        <v>174.77424900000003</v>
      </c>
      <c r="D38" s="48">
        <f>+[1]SICOIN!Z121</f>
        <v>106.01041074000001</v>
      </c>
      <c r="E38" s="49">
        <f t="shared" si="1"/>
        <v>60.655623666848079</v>
      </c>
      <c r="G38" s="69" t="s">
        <v>198</v>
      </c>
      <c r="H38" s="59"/>
      <c r="I38" s="59"/>
      <c r="J38" s="70">
        <f ca="1">NOW()</f>
        <v>43161.48103599537</v>
      </c>
    </row>
    <row r="39" spans="1:10" s="55" customFormat="1" ht="15" customHeight="1">
      <c r="A39" s="63"/>
      <c r="B39" s="74" t="s">
        <v>159</v>
      </c>
      <c r="C39" s="75">
        <f>SUM(C40:C44)</f>
        <v>1241.507832</v>
      </c>
      <c r="D39" s="75">
        <f>SUM(D40:D44)</f>
        <v>1017.0050436700001</v>
      </c>
      <c r="E39" s="76">
        <f t="shared" si="1"/>
        <v>81.916925327137207</v>
      </c>
      <c r="I39" s="64"/>
    </row>
    <row r="40" spans="1:10" ht="15" customHeight="1">
      <c r="A40" s="62"/>
      <c r="B40" s="56" t="s">
        <v>160</v>
      </c>
      <c r="C40" s="48">
        <f>+[1]SICOIN!S127</f>
        <v>22.373205039999998</v>
      </c>
      <c r="D40" s="48">
        <f>+[1]SICOIN!Z127</f>
        <v>15.706445610000001</v>
      </c>
      <c r="E40" s="49">
        <f t="shared" si="1"/>
        <v>70.202036685933848</v>
      </c>
      <c r="G40" s="55"/>
      <c r="H40" s="55"/>
      <c r="I40" s="64"/>
      <c r="J40" s="55"/>
    </row>
    <row r="41" spans="1:10" ht="15" customHeight="1">
      <c r="A41" s="62"/>
      <c r="B41" s="56" t="s">
        <v>161</v>
      </c>
      <c r="C41" s="48">
        <f>+[1]SICOIN!S130</f>
        <v>498.79188631</v>
      </c>
      <c r="D41" s="48">
        <f>+[1]SICOIN!Z130</f>
        <v>350.62439771999999</v>
      </c>
      <c r="E41" s="49">
        <f t="shared" si="1"/>
        <v>70.294727589471321</v>
      </c>
      <c r="G41" s="55"/>
      <c r="H41" s="55"/>
      <c r="I41" s="64"/>
      <c r="J41" s="55"/>
    </row>
    <row r="42" spans="1:10" ht="15" customHeight="1">
      <c r="A42" s="62"/>
      <c r="B42" s="56" t="s">
        <v>162</v>
      </c>
      <c r="C42" s="48">
        <f>+[1]SICOIN!S133</f>
        <v>58.073167999999995</v>
      </c>
      <c r="D42" s="48">
        <f>+[1]SICOIN!Z133</f>
        <v>47.439106080000002</v>
      </c>
      <c r="E42" s="49">
        <f t="shared" si="1"/>
        <v>81.68851074217271</v>
      </c>
    </row>
    <row r="43" spans="1:10" ht="15" customHeight="1">
      <c r="A43" s="62"/>
      <c r="B43" s="56" t="s">
        <v>164</v>
      </c>
      <c r="C43" s="48">
        <f>+[1]SICOIN!S136</f>
        <v>580.10899426000003</v>
      </c>
      <c r="D43" s="48">
        <f>+[1]SICOIN!Z136</f>
        <v>531.17879072000005</v>
      </c>
      <c r="E43" s="49">
        <f t="shared" si="1"/>
        <v>91.565343060674934</v>
      </c>
    </row>
    <row r="44" spans="1:10" ht="15" customHeight="1" thickBot="1">
      <c r="A44" s="62"/>
      <c r="B44" s="67" t="s">
        <v>165</v>
      </c>
      <c r="C44" s="73">
        <f>+[1]SICOIN!S139</f>
        <v>82.160578389999998</v>
      </c>
      <c r="D44" s="73">
        <f>+[1]SICOIN!Z139</f>
        <v>72.056303540000002</v>
      </c>
      <c r="E44" s="51">
        <f t="shared" si="1"/>
        <v>87.701796837362807</v>
      </c>
    </row>
    <row r="45" spans="1:10" s="55" customFormat="1" ht="15" customHeight="1">
      <c r="A45" s="63"/>
      <c r="G45" s="53"/>
      <c r="H45" s="53"/>
      <c r="I45" s="53"/>
      <c r="J45" s="53"/>
    </row>
    <row r="46" spans="1:10" s="55" customFormat="1" ht="15" customHeight="1">
      <c r="A46" s="63"/>
      <c r="G46" s="53"/>
      <c r="H46" s="53"/>
      <c r="I46" s="53"/>
      <c r="J46" s="53"/>
    </row>
    <row r="47" spans="1:10" s="55" customFormat="1" ht="15" customHeight="1">
      <c r="A47" s="63"/>
    </row>
    <row r="48" spans="1:10" ht="15" customHeight="1">
      <c r="A48" s="62"/>
    </row>
    <row r="49" spans="1:10" ht="15" customHeight="1">
      <c r="A49" s="62"/>
      <c r="F49" s="55"/>
    </row>
    <row r="50" spans="1:10" ht="15" customHeight="1">
      <c r="A50" s="62"/>
    </row>
    <row r="51" spans="1:10" ht="15" customHeight="1">
      <c r="A51" s="62"/>
      <c r="G51" s="55"/>
      <c r="H51" s="55"/>
      <c r="I51" s="55"/>
      <c r="J51" s="55"/>
    </row>
    <row r="52" spans="1:10" ht="15" customHeight="1">
      <c r="A52" s="62"/>
    </row>
    <row r="53" spans="1:10" s="55" customFormat="1" ht="15" customHeight="1">
      <c r="A53" s="63"/>
      <c r="G53" s="53"/>
      <c r="H53" s="53"/>
      <c r="I53" s="53"/>
      <c r="J53" s="53"/>
    </row>
    <row r="54" spans="1:10" ht="15" customHeight="1">
      <c r="A54" s="62"/>
    </row>
    <row r="55" spans="1:10" ht="15" customHeight="1">
      <c r="A55" s="62"/>
    </row>
    <row r="56" spans="1:10" ht="15" customHeight="1">
      <c r="A56" s="62"/>
      <c r="G56" s="55"/>
      <c r="H56" s="55"/>
      <c r="I56" s="55"/>
      <c r="J56" s="55"/>
    </row>
    <row r="57" spans="1:10" s="55" customFormat="1" ht="15" customHeight="1">
      <c r="A57" s="63"/>
      <c r="G57" s="53"/>
      <c r="H57" s="53"/>
      <c r="I57" s="53"/>
      <c r="J57" s="53"/>
    </row>
    <row r="58" spans="1:10" ht="15" customHeight="1">
      <c r="A58" s="62"/>
    </row>
    <row r="59" spans="1:10" ht="15" customHeight="1">
      <c r="A59" s="62"/>
    </row>
    <row r="60" spans="1:10" ht="15" customHeight="1">
      <c r="A60" s="62"/>
    </row>
    <row r="61" spans="1:10" ht="15" customHeight="1">
      <c r="A61" s="62"/>
    </row>
    <row r="62" spans="1:10" s="55" customFormat="1" ht="15" customHeight="1">
      <c r="A62" s="63"/>
      <c r="G62" s="53"/>
      <c r="H62" s="53"/>
      <c r="I62" s="53"/>
      <c r="J62" s="53"/>
    </row>
    <row r="63" spans="1:10" ht="15" customHeight="1">
      <c r="A63" s="62"/>
    </row>
    <row r="64" spans="1:10" ht="15" customHeight="1">
      <c r="A64" s="62"/>
      <c r="G64" s="55"/>
      <c r="H64" s="55"/>
      <c r="I64" s="55"/>
      <c r="J64" s="55"/>
    </row>
    <row r="65" spans="1:10" ht="15" customHeight="1">
      <c r="A65" s="62"/>
    </row>
    <row r="66" spans="1:10" ht="15" customHeight="1">
      <c r="A66" s="62"/>
    </row>
    <row r="67" spans="1:10" ht="15" customHeight="1">
      <c r="A67" s="62"/>
    </row>
    <row r="68" spans="1:10" ht="15" customHeight="1">
      <c r="A68" s="62"/>
    </row>
    <row r="69" spans="1:10" ht="15" customHeight="1">
      <c r="A69" s="62"/>
    </row>
    <row r="70" spans="1:10" s="55" customFormat="1" ht="15" customHeight="1">
      <c r="A70" s="63"/>
      <c r="G70" s="53"/>
      <c r="H70" s="53"/>
      <c r="I70" s="53"/>
      <c r="J70" s="53"/>
    </row>
    <row r="71" spans="1:10" ht="15" customHeight="1">
      <c r="A71" s="62"/>
    </row>
    <row r="72" spans="1:10" ht="15" customHeight="1">
      <c r="A72" s="66"/>
    </row>
    <row r="73" spans="1:10" ht="15" customHeight="1">
      <c r="A73" s="62"/>
      <c r="G73" s="55"/>
      <c r="H73" s="55"/>
      <c r="I73" s="55"/>
      <c r="J73" s="55"/>
    </row>
    <row r="74" spans="1:10" ht="15" customHeight="1"/>
    <row r="75" spans="1:10" ht="15" customHeight="1"/>
    <row r="76" spans="1:10" ht="15" customHeight="1"/>
    <row r="77" spans="1:10" ht="15" customHeight="1"/>
    <row r="78" spans="1:10" ht="15" customHeight="1"/>
    <row r="79" spans="1:10" s="55" customFormat="1" ht="15" customHeight="1">
      <c r="B79" s="53"/>
      <c r="C79" s="53"/>
      <c r="D79" s="53"/>
      <c r="E79" s="71"/>
      <c r="G79" s="53"/>
      <c r="H79" s="53"/>
      <c r="I79" s="53"/>
      <c r="J79" s="53"/>
    </row>
    <row r="80" spans="1:10" ht="15" customHeight="1"/>
    <row r="81" spans="3:4" ht="15" customHeight="1"/>
    <row r="83" spans="3:4">
      <c r="C83" s="52"/>
      <c r="D83" s="52"/>
    </row>
  </sheetData>
  <mergeCells count="6">
    <mergeCell ref="B1:E1"/>
    <mergeCell ref="B3:E3"/>
    <mergeCell ref="G1:J1"/>
    <mergeCell ref="G2:J2"/>
    <mergeCell ref="G3:J3"/>
    <mergeCell ref="B2:E2"/>
  </mergeCells>
  <printOptions horizontalCentered="1" verticalCentered="1"/>
  <pageMargins left="0" right="0" top="0" bottom="0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B1" workbookViewId="0">
      <selection activeCell="B1" sqref="B1:E1"/>
    </sheetView>
  </sheetViews>
  <sheetFormatPr baseColWidth="10" defaultRowHeight="12.75"/>
  <cols>
    <col min="1" max="1" width="5" style="119" hidden="1" customWidth="1"/>
    <col min="2" max="2" width="78" style="105" customWidth="1"/>
    <col min="3" max="3" width="9.7109375" style="105" customWidth="1"/>
    <col min="4" max="4" width="9.42578125" style="105" customWidth="1"/>
    <col min="5" max="5" width="10.28515625" style="105" customWidth="1"/>
    <col min="6" max="16384" width="11.42578125" style="105"/>
  </cols>
  <sheetData>
    <row r="1" spans="1:5" ht="20.25">
      <c r="B1" s="175" t="s">
        <v>258</v>
      </c>
      <c r="C1" s="175"/>
      <c r="D1" s="175"/>
      <c r="E1" s="175"/>
    </row>
    <row r="2" spans="1:5" ht="18.75">
      <c r="A2" s="107"/>
      <c r="B2" s="177" t="s">
        <v>200</v>
      </c>
      <c r="C2" s="177"/>
      <c r="D2" s="177"/>
      <c r="E2" s="177"/>
    </row>
    <row r="3" spans="1:5" ht="15" thickBot="1">
      <c r="A3" s="104"/>
      <c r="B3" s="176" t="s">
        <v>120</v>
      </c>
      <c r="C3" s="176"/>
      <c r="D3" s="176"/>
      <c r="E3" s="176"/>
    </row>
    <row r="4" spans="1:5" s="112" customFormat="1" ht="26.25" thickBot="1">
      <c r="A4" s="108"/>
      <c r="B4" s="109"/>
      <c r="C4" s="110" t="s">
        <v>124</v>
      </c>
      <c r="D4" s="110" t="s">
        <v>257</v>
      </c>
      <c r="E4" s="111" t="s">
        <v>70</v>
      </c>
    </row>
    <row r="5" spans="1:5">
      <c r="A5" s="104"/>
      <c r="B5" s="113" t="s">
        <v>204</v>
      </c>
      <c r="C5" s="120">
        <f>+C6+C12+C25+C28+C31+C33+C35</f>
        <v>2637.2731750000003</v>
      </c>
      <c r="D5" s="121">
        <f>+D6+D12+D25+D28+D31+D33+D35</f>
        <v>770.39667785000006</v>
      </c>
      <c r="E5" s="121">
        <f>+D5/C5*100</f>
        <v>29.21186493507636</v>
      </c>
    </row>
    <row r="6" spans="1:5" ht="15" customHeight="1">
      <c r="A6" s="106"/>
      <c r="B6" s="114" t="s">
        <v>205</v>
      </c>
      <c r="C6" s="122">
        <v>1057.8583000000001</v>
      </c>
      <c r="D6" s="123">
        <v>143.98843269</v>
      </c>
      <c r="E6" s="123">
        <f t="shared" ref="E6:E36" si="0">+D6/C6*100</f>
        <v>13.611315682828218</v>
      </c>
    </row>
    <row r="7" spans="1:5" ht="17.25" customHeight="1">
      <c r="A7" s="106" t="s">
        <v>206</v>
      </c>
      <c r="B7" s="115" t="s">
        <v>207</v>
      </c>
      <c r="C7" s="124">
        <v>10.57151</v>
      </c>
      <c r="D7" s="125">
        <v>0</v>
      </c>
      <c r="E7" s="125">
        <f t="shared" si="0"/>
        <v>0</v>
      </c>
    </row>
    <row r="8" spans="1:5" ht="15" customHeight="1">
      <c r="A8" s="106" t="s">
        <v>208</v>
      </c>
      <c r="B8" s="115" t="s">
        <v>209</v>
      </c>
      <c r="C8" s="124">
        <v>54.330401000000002</v>
      </c>
      <c r="D8" s="125">
        <v>5.2805553299999994</v>
      </c>
      <c r="E8" s="125">
        <f t="shared" si="0"/>
        <v>9.7193380369123332</v>
      </c>
    </row>
    <row r="9" spans="1:5" ht="15" customHeight="1">
      <c r="A9" s="106" t="s">
        <v>210</v>
      </c>
      <c r="B9" s="115" t="s">
        <v>211</v>
      </c>
      <c r="C9" s="124">
        <v>561.50336199999992</v>
      </c>
      <c r="D9" s="125">
        <v>138.70787736</v>
      </c>
      <c r="E9" s="125">
        <f t="shared" si="0"/>
        <v>24.702946900610012</v>
      </c>
    </row>
    <row r="10" spans="1:5" ht="27.75" customHeight="1">
      <c r="A10" s="106" t="s">
        <v>212</v>
      </c>
      <c r="B10" s="115" t="s">
        <v>213</v>
      </c>
      <c r="C10" s="124">
        <v>42.2</v>
      </c>
      <c r="D10" s="125">
        <v>0</v>
      </c>
      <c r="E10" s="125">
        <f t="shared" si="0"/>
        <v>0</v>
      </c>
    </row>
    <row r="11" spans="1:5" ht="15" customHeight="1">
      <c r="A11" s="106" t="s">
        <v>214</v>
      </c>
      <c r="B11" s="115" t="s">
        <v>215</v>
      </c>
      <c r="C11" s="124">
        <v>389.25302699999997</v>
      </c>
      <c r="D11" s="125">
        <v>0</v>
      </c>
      <c r="E11" s="125">
        <f t="shared" si="0"/>
        <v>0</v>
      </c>
    </row>
    <row r="12" spans="1:5" ht="15" customHeight="1">
      <c r="A12" s="106"/>
      <c r="B12" s="114" t="s">
        <v>216</v>
      </c>
      <c r="C12" s="122">
        <v>1093.1383779999999</v>
      </c>
      <c r="D12" s="123">
        <v>429.23400217</v>
      </c>
      <c r="E12" s="123">
        <f t="shared" si="0"/>
        <v>39.266209183445213</v>
      </c>
    </row>
    <row r="13" spans="1:5" ht="15" customHeight="1">
      <c r="A13" s="106" t="s">
        <v>217</v>
      </c>
      <c r="B13" s="115" t="s">
        <v>218</v>
      </c>
      <c r="C13" s="124">
        <v>86.351410000000001</v>
      </c>
      <c r="D13" s="125">
        <v>37.93802445</v>
      </c>
      <c r="E13" s="125">
        <f t="shared" si="0"/>
        <v>43.93445856877149</v>
      </c>
    </row>
    <row r="14" spans="1:5" ht="15" customHeight="1">
      <c r="A14" s="106" t="s">
        <v>219</v>
      </c>
      <c r="B14" s="115" t="s">
        <v>220</v>
      </c>
      <c r="C14" s="124">
        <v>3</v>
      </c>
      <c r="D14" s="125">
        <v>0</v>
      </c>
      <c r="E14" s="125">
        <f t="shared" si="0"/>
        <v>0</v>
      </c>
    </row>
    <row r="15" spans="1:5" ht="15" customHeight="1">
      <c r="A15" s="106" t="s">
        <v>221</v>
      </c>
      <c r="B15" s="115" t="s">
        <v>222</v>
      </c>
      <c r="C15" s="124">
        <v>4</v>
      </c>
      <c r="D15" s="125">
        <v>0</v>
      </c>
      <c r="E15" s="125">
        <f t="shared" si="0"/>
        <v>0</v>
      </c>
    </row>
    <row r="16" spans="1:5" ht="15" customHeight="1">
      <c r="A16" s="106" t="s">
        <v>223</v>
      </c>
      <c r="B16" s="115" t="s">
        <v>224</v>
      </c>
      <c r="C16" s="124">
        <v>36.787371</v>
      </c>
      <c r="D16" s="125">
        <v>5.3967689499999993</v>
      </c>
      <c r="E16" s="125">
        <f t="shared" si="0"/>
        <v>14.670167514824584</v>
      </c>
    </row>
    <row r="17" spans="1:5" ht="15" customHeight="1">
      <c r="A17" s="106" t="s">
        <v>225</v>
      </c>
      <c r="B17" s="115" t="s">
        <v>226</v>
      </c>
      <c r="C17" s="124">
        <v>71.283676</v>
      </c>
      <c r="D17" s="125">
        <v>76.165542509999995</v>
      </c>
      <c r="E17" s="125">
        <f t="shared" si="0"/>
        <v>106.8485055540626</v>
      </c>
    </row>
    <row r="18" spans="1:5" ht="15" customHeight="1">
      <c r="A18" s="106" t="s">
        <v>227</v>
      </c>
      <c r="B18" s="115" t="s">
        <v>228</v>
      </c>
      <c r="C18" s="124">
        <v>18</v>
      </c>
      <c r="D18" s="125">
        <v>11.20174896</v>
      </c>
      <c r="E18" s="125">
        <f t="shared" si="0"/>
        <v>62.231938666666665</v>
      </c>
    </row>
    <row r="19" spans="1:5" ht="15" customHeight="1">
      <c r="A19" s="106" t="s">
        <v>229</v>
      </c>
      <c r="B19" s="115" t="s">
        <v>230</v>
      </c>
      <c r="C19" s="124">
        <v>354.22616499999998</v>
      </c>
      <c r="D19" s="125">
        <v>78.169890039999999</v>
      </c>
      <c r="E19" s="125">
        <f t="shared" si="0"/>
        <v>22.067791079182424</v>
      </c>
    </row>
    <row r="20" spans="1:5" ht="15" customHeight="1">
      <c r="A20" s="106" t="s">
        <v>231</v>
      </c>
      <c r="B20" s="115" t="s">
        <v>232</v>
      </c>
      <c r="C20" s="124">
        <v>100</v>
      </c>
      <c r="D20" s="125">
        <v>79.526187010000001</v>
      </c>
      <c r="E20" s="125">
        <f t="shared" si="0"/>
        <v>79.526187010000001</v>
      </c>
    </row>
    <row r="21" spans="1:5" ht="15" customHeight="1">
      <c r="A21" s="106" t="s">
        <v>233</v>
      </c>
      <c r="B21" s="115" t="s">
        <v>234</v>
      </c>
      <c r="C21" s="124">
        <v>73.767356000000007</v>
      </c>
      <c r="D21" s="125">
        <v>19.61259441</v>
      </c>
      <c r="E21" s="125">
        <f t="shared" si="0"/>
        <v>26.587091463600782</v>
      </c>
    </row>
    <row r="22" spans="1:5" ht="17.25" customHeight="1">
      <c r="A22" s="106" t="s">
        <v>235</v>
      </c>
      <c r="B22" s="115" t="s">
        <v>236</v>
      </c>
      <c r="C22" s="124">
        <v>140</v>
      </c>
      <c r="D22" s="125">
        <v>103.84421399999999</v>
      </c>
      <c r="E22" s="125">
        <f t="shared" si="0"/>
        <v>74.174438571428567</v>
      </c>
    </row>
    <row r="23" spans="1:5" ht="15" customHeight="1">
      <c r="A23" s="106" t="s">
        <v>237</v>
      </c>
      <c r="B23" s="115" t="s">
        <v>238</v>
      </c>
      <c r="C23" s="124">
        <v>21.722399999999997</v>
      </c>
      <c r="D23" s="125">
        <v>17.37903184</v>
      </c>
      <c r="E23" s="125">
        <f t="shared" si="0"/>
        <v>80.005118403123049</v>
      </c>
    </row>
    <row r="24" spans="1:5" ht="15.75" customHeight="1">
      <c r="A24" s="106" t="s">
        <v>239</v>
      </c>
      <c r="B24" s="115" t="s">
        <v>240</v>
      </c>
      <c r="C24" s="124">
        <v>184</v>
      </c>
      <c r="D24" s="125">
        <v>0</v>
      </c>
      <c r="E24" s="125">
        <f t="shared" si="0"/>
        <v>0</v>
      </c>
    </row>
    <row r="25" spans="1:5" ht="15" customHeight="1">
      <c r="A25" s="106"/>
      <c r="B25" s="114" t="s">
        <v>241</v>
      </c>
      <c r="C25" s="122">
        <v>70.29652200000001</v>
      </c>
      <c r="D25" s="123">
        <v>19.0114707</v>
      </c>
      <c r="E25" s="123">
        <f t="shared" si="0"/>
        <v>27.044681812280835</v>
      </c>
    </row>
    <row r="26" spans="1:5" ht="15" customHeight="1">
      <c r="A26" s="106" t="s">
        <v>242</v>
      </c>
      <c r="B26" s="115" t="s">
        <v>243</v>
      </c>
      <c r="C26" s="124">
        <v>24.864522000000001</v>
      </c>
      <c r="D26" s="125">
        <v>19.0114707</v>
      </c>
      <c r="E26" s="125">
        <f t="shared" si="0"/>
        <v>76.460229961388364</v>
      </c>
    </row>
    <row r="27" spans="1:5" ht="15" customHeight="1">
      <c r="A27" s="106" t="s">
        <v>244</v>
      </c>
      <c r="B27" s="115" t="s">
        <v>245</v>
      </c>
      <c r="C27" s="124">
        <v>45.431999999999995</v>
      </c>
      <c r="D27" s="125">
        <v>0</v>
      </c>
      <c r="E27" s="125">
        <f t="shared" si="0"/>
        <v>0</v>
      </c>
    </row>
    <row r="28" spans="1:5" ht="15" customHeight="1">
      <c r="A28" s="106"/>
      <c r="B28" s="114" t="s">
        <v>246</v>
      </c>
      <c r="C28" s="122">
        <v>54.725348000000004</v>
      </c>
      <c r="D28" s="123">
        <v>41.409311750000001</v>
      </c>
      <c r="E28" s="123">
        <f t="shared" si="0"/>
        <v>75.667516540963788</v>
      </c>
    </row>
    <row r="29" spans="1:5" ht="15" customHeight="1">
      <c r="A29" s="106" t="s">
        <v>247</v>
      </c>
      <c r="B29" s="115" t="s">
        <v>243</v>
      </c>
      <c r="C29" s="124">
        <v>44.725348000000004</v>
      </c>
      <c r="D29" s="125">
        <v>22.166631969999997</v>
      </c>
      <c r="E29" s="125">
        <f t="shared" si="0"/>
        <v>49.561675786178334</v>
      </c>
    </row>
    <row r="30" spans="1:5" ht="15" customHeight="1">
      <c r="A30" s="106" t="s">
        <v>248</v>
      </c>
      <c r="B30" s="115" t="s">
        <v>249</v>
      </c>
      <c r="C30" s="124">
        <v>10</v>
      </c>
      <c r="D30" s="125">
        <v>19.24267978</v>
      </c>
      <c r="E30" s="125">
        <f t="shared" si="0"/>
        <v>192.4267978</v>
      </c>
    </row>
    <row r="31" spans="1:5" ht="15" customHeight="1">
      <c r="A31" s="106"/>
      <c r="B31" s="114" t="s">
        <v>250</v>
      </c>
      <c r="C31" s="122">
        <v>53.397300999999999</v>
      </c>
      <c r="D31" s="123">
        <v>0</v>
      </c>
      <c r="E31" s="123">
        <f t="shared" si="0"/>
        <v>0</v>
      </c>
    </row>
    <row r="32" spans="1:5" ht="15" customHeight="1">
      <c r="A32" s="106" t="s">
        <v>244</v>
      </c>
      <c r="B32" s="115" t="s">
        <v>251</v>
      </c>
      <c r="C32" s="124">
        <v>53.397300999999999</v>
      </c>
      <c r="D32" s="125">
        <v>0</v>
      </c>
      <c r="E32" s="125">
        <f t="shared" si="0"/>
        <v>0</v>
      </c>
    </row>
    <row r="33" spans="1:5" ht="15" customHeight="1">
      <c r="A33" s="106"/>
      <c r="B33" s="114" t="s">
        <v>252</v>
      </c>
      <c r="C33" s="122">
        <v>177.43232599999999</v>
      </c>
      <c r="D33" s="123">
        <v>6.9552886000000003</v>
      </c>
      <c r="E33" s="123">
        <f t="shared" si="0"/>
        <v>3.9199669850464565</v>
      </c>
    </row>
    <row r="34" spans="1:5" ht="15" customHeight="1">
      <c r="A34" s="106" t="s">
        <v>253</v>
      </c>
      <c r="B34" s="116" t="s">
        <v>254</v>
      </c>
      <c r="C34" s="126">
        <v>177.43232599999999</v>
      </c>
      <c r="D34" s="127">
        <v>6.9552886000000003</v>
      </c>
      <c r="E34" s="127">
        <f t="shared" si="0"/>
        <v>3.9199669850464565</v>
      </c>
    </row>
    <row r="35" spans="1:5" ht="15" customHeight="1">
      <c r="A35" s="106"/>
      <c r="B35" s="114" t="s">
        <v>255</v>
      </c>
      <c r="C35" s="122">
        <v>130.42500000000001</v>
      </c>
      <c r="D35" s="123">
        <v>129.79817194</v>
      </c>
      <c r="E35" s="123">
        <f t="shared" si="0"/>
        <v>99.519395775349821</v>
      </c>
    </row>
    <row r="36" spans="1:5" ht="30" customHeight="1" thickBot="1">
      <c r="A36" s="106" t="s">
        <v>247</v>
      </c>
      <c r="B36" s="117" t="s">
        <v>256</v>
      </c>
      <c r="C36" s="128">
        <v>130.42500000000001</v>
      </c>
      <c r="D36" s="129">
        <v>129.79817194</v>
      </c>
      <c r="E36" s="129">
        <f t="shared" si="0"/>
        <v>99.519395775349821</v>
      </c>
    </row>
    <row r="37" spans="1:5">
      <c r="A37" s="104"/>
      <c r="B37" s="118"/>
      <c r="C37" s="118"/>
      <c r="D37" s="118"/>
      <c r="E37" s="118"/>
    </row>
    <row r="38" spans="1:5">
      <c r="A38" s="104"/>
      <c r="B38" s="118"/>
      <c r="C38" s="118"/>
      <c r="D38" s="118"/>
      <c r="E38" s="118"/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0"/>
  <sheetViews>
    <sheetView workbookViewId="0">
      <selection activeCell="C3" sqref="C3:J3"/>
    </sheetView>
  </sheetViews>
  <sheetFormatPr baseColWidth="10" defaultRowHeight="12.75"/>
  <cols>
    <col min="3" max="3" width="31.7109375" bestFit="1" customWidth="1"/>
  </cols>
  <sheetData>
    <row r="2" spans="3:10" ht="15.75">
      <c r="C2" s="178" t="s">
        <v>261</v>
      </c>
      <c r="D2" s="178"/>
      <c r="E2" s="178"/>
      <c r="F2" s="178"/>
      <c r="G2" s="178"/>
      <c r="H2" s="178"/>
      <c r="I2" s="178"/>
      <c r="J2" s="178"/>
    </row>
    <row r="3" spans="3:10" ht="13.5" thickBot="1">
      <c r="C3" s="179" t="s">
        <v>262</v>
      </c>
      <c r="D3" s="179"/>
      <c r="E3" s="179"/>
      <c r="F3" s="179"/>
      <c r="G3" s="179"/>
      <c r="H3" s="179"/>
      <c r="I3" s="179"/>
      <c r="J3" s="179"/>
    </row>
    <row r="4" spans="3:10" ht="13.5" thickBot="1">
      <c r="C4" s="180" t="s">
        <v>263</v>
      </c>
      <c r="D4" s="180">
        <v>2016</v>
      </c>
      <c r="E4" s="180">
        <v>2017</v>
      </c>
      <c r="F4" s="180" t="s">
        <v>264</v>
      </c>
      <c r="G4" s="183" t="s">
        <v>265</v>
      </c>
      <c r="H4" s="184"/>
      <c r="I4" s="184"/>
      <c r="J4" s="185"/>
    </row>
    <row r="5" spans="3:10" ht="13.5" thickBot="1">
      <c r="C5" s="181"/>
      <c r="D5" s="181"/>
      <c r="E5" s="181"/>
      <c r="F5" s="181"/>
      <c r="G5" s="183" t="s">
        <v>266</v>
      </c>
      <c r="H5" s="185"/>
      <c r="I5" s="186" t="s">
        <v>267</v>
      </c>
      <c r="J5" s="185"/>
    </row>
    <row r="6" spans="3:10" ht="13.5" thickBot="1">
      <c r="C6" s="182"/>
      <c r="D6" s="182"/>
      <c r="E6" s="182"/>
      <c r="F6" s="182"/>
      <c r="G6" s="130" t="s">
        <v>268</v>
      </c>
      <c r="H6" s="130" t="s">
        <v>269</v>
      </c>
      <c r="I6" s="130" t="s">
        <v>268</v>
      </c>
      <c r="J6" s="130" t="s">
        <v>269</v>
      </c>
    </row>
    <row r="7" spans="3:10" ht="13.5" thickBot="1">
      <c r="C7" s="131" t="s">
        <v>270</v>
      </c>
      <c r="D7" s="132">
        <v>53680.9</v>
      </c>
      <c r="E7" s="132">
        <v>56177</v>
      </c>
      <c r="F7" s="132">
        <v>57463</v>
      </c>
      <c r="G7" s="132">
        <v>2496.1999999999998</v>
      </c>
      <c r="H7" s="132">
        <v>-1286</v>
      </c>
      <c r="I7" s="133">
        <v>4.5999999999999999E-2</v>
      </c>
      <c r="J7" s="133">
        <v>-2.1999999999999999E-2</v>
      </c>
    </row>
    <row r="8" spans="3:10" ht="21" customHeight="1">
      <c r="C8" s="134" t="s">
        <v>271</v>
      </c>
      <c r="D8" s="135">
        <v>16499.099999999999</v>
      </c>
      <c r="E8" s="136">
        <v>16306.9</v>
      </c>
      <c r="F8" s="136">
        <v>16242</v>
      </c>
      <c r="G8" s="137">
        <v>-192.2</v>
      </c>
      <c r="H8" s="137">
        <v>64.900000000000006</v>
      </c>
      <c r="I8" s="138">
        <v>-1.2E-2</v>
      </c>
      <c r="J8" s="138">
        <v>4.0000000000000001E-3</v>
      </c>
    </row>
    <row r="9" spans="3:10" ht="21" customHeight="1">
      <c r="C9" s="134" t="s">
        <v>272</v>
      </c>
      <c r="D9" s="139">
        <v>23.8</v>
      </c>
      <c r="E9" s="137">
        <v>30.2</v>
      </c>
      <c r="F9" s="137">
        <v>24.7</v>
      </c>
      <c r="G9" s="137">
        <v>6.4</v>
      </c>
      <c r="H9" s="137">
        <v>5.5</v>
      </c>
      <c r="I9" s="138">
        <v>0.26800000000000002</v>
      </c>
      <c r="J9" s="138">
        <v>0.222</v>
      </c>
    </row>
    <row r="10" spans="3:10" ht="21" customHeight="1">
      <c r="C10" s="134" t="s">
        <v>273</v>
      </c>
      <c r="D10" s="139">
        <v>1</v>
      </c>
      <c r="E10" s="137">
        <v>6.3</v>
      </c>
      <c r="F10" s="137">
        <v>0</v>
      </c>
      <c r="G10" s="137">
        <v>5.4</v>
      </c>
      <c r="H10" s="137">
        <v>6.3</v>
      </c>
      <c r="I10" s="138">
        <v>5.6260000000000003</v>
      </c>
      <c r="J10" s="137" t="s">
        <v>274</v>
      </c>
    </row>
    <row r="11" spans="3:10" ht="21" customHeight="1">
      <c r="C11" s="134" t="s">
        <v>275</v>
      </c>
      <c r="D11" s="139">
        <v>1.3</v>
      </c>
      <c r="E11" s="137">
        <v>27.8</v>
      </c>
      <c r="F11" s="137">
        <v>0</v>
      </c>
      <c r="G11" s="137">
        <v>26.5</v>
      </c>
      <c r="H11" s="137">
        <v>27.8</v>
      </c>
      <c r="I11" s="138">
        <v>20.190999999999999</v>
      </c>
      <c r="J11" s="137" t="s">
        <v>274</v>
      </c>
    </row>
    <row r="12" spans="3:10" ht="21" customHeight="1">
      <c r="C12" s="134" t="s">
        <v>276</v>
      </c>
      <c r="D12" s="135">
        <v>4070.3</v>
      </c>
      <c r="E12" s="136">
        <v>4352.2</v>
      </c>
      <c r="F12" s="136">
        <v>4747.6000000000004</v>
      </c>
      <c r="G12" s="137">
        <v>281.89999999999998</v>
      </c>
      <c r="H12" s="137">
        <v>-395.4</v>
      </c>
      <c r="I12" s="138">
        <v>6.9000000000000006E-2</v>
      </c>
      <c r="J12" s="138">
        <v>-8.3000000000000004E-2</v>
      </c>
    </row>
    <row r="13" spans="3:10" ht="21" customHeight="1">
      <c r="C13" s="134" t="s">
        <v>277</v>
      </c>
      <c r="D13" s="136">
        <v>24215.200000000001</v>
      </c>
      <c r="E13" s="136">
        <v>26186.7</v>
      </c>
      <c r="F13" s="136">
        <v>26543.200000000001</v>
      </c>
      <c r="G13" s="136">
        <v>1971.5</v>
      </c>
      <c r="H13" s="137">
        <v>-356.5</v>
      </c>
      <c r="I13" s="138">
        <v>8.1000000000000003E-2</v>
      </c>
      <c r="J13" s="138">
        <v>-1.2999999999999999E-2</v>
      </c>
    </row>
    <row r="14" spans="3:10" ht="21" customHeight="1">
      <c r="C14" s="140" t="s">
        <v>278</v>
      </c>
      <c r="D14" s="135">
        <v>11908.8</v>
      </c>
      <c r="E14" s="136">
        <v>12970.7</v>
      </c>
      <c r="F14" s="136">
        <v>13012.7</v>
      </c>
      <c r="G14" s="136">
        <v>1061.9000000000001</v>
      </c>
      <c r="H14" s="137">
        <v>-42</v>
      </c>
      <c r="I14" s="138">
        <v>8.8999999999999996E-2</v>
      </c>
      <c r="J14" s="138">
        <v>-3.0000000000000001E-3</v>
      </c>
    </row>
    <row r="15" spans="3:10" ht="21" customHeight="1">
      <c r="C15" s="140" t="s">
        <v>279</v>
      </c>
      <c r="D15" s="135">
        <v>12306.5</v>
      </c>
      <c r="E15" s="136">
        <v>13216</v>
      </c>
      <c r="F15" s="136">
        <v>13530.5</v>
      </c>
      <c r="G15" s="137">
        <v>909.6</v>
      </c>
      <c r="H15" s="137">
        <v>-314.5</v>
      </c>
      <c r="I15" s="138">
        <v>7.3999999999999996E-2</v>
      </c>
      <c r="J15" s="138">
        <v>-2.3E-2</v>
      </c>
    </row>
    <row r="16" spans="3:10" ht="21" customHeight="1">
      <c r="C16" s="134" t="s">
        <v>280</v>
      </c>
      <c r="D16" s="135">
        <v>2322.9</v>
      </c>
      <c r="E16" s="136">
        <v>2454.8000000000002</v>
      </c>
      <c r="F16" s="136">
        <v>2637.4</v>
      </c>
      <c r="G16" s="137">
        <v>131.9</v>
      </c>
      <c r="H16" s="137">
        <v>-182.6</v>
      </c>
      <c r="I16" s="138">
        <v>5.7000000000000002E-2</v>
      </c>
      <c r="J16" s="138">
        <v>-6.9000000000000006E-2</v>
      </c>
    </row>
    <row r="17" spans="3:10" ht="21" customHeight="1">
      <c r="C17" s="134" t="s">
        <v>281</v>
      </c>
      <c r="D17" s="135">
        <v>3195.3</v>
      </c>
      <c r="E17" s="136">
        <v>3296.4</v>
      </c>
      <c r="F17" s="136">
        <v>3496</v>
      </c>
      <c r="G17" s="137">
        <v>101.1</v>
      </c>
      <c r="H17" s="137">
        <v>-199.6</v>
      </c>
      <c r="I17" s="138">
        <v>3.2000000000000001E-2</v>
      </c>
      <c r="J17" s="138">
        <v>-5.7000000000000002E-2</v>
      </c>
    </row>
    <row r="18" spans="3:10" ht="21" customHeight="1">
      <c r="C18" s="134" t="s">
        <v>282</v>
      </c>
      <c r="D18" s="139">
        <v>370.1</v>
      </c>
      <c r="E18" s="137">
        <v>507.9</v>
      </c>
      <c r="F18" s="137">
        <v>489.5</v>
      </c>
      <c r="G18" s="137">
        <v>137.9</v>
      </c>
      <c r="H18" s="137">
        <v>18.399999999999999</v>
      </c>
      <c r="I18" s="138">
        <v>0.373</v>
      </c>
      <c r="J18" s="138">
        <v>3.7999999999999999E-2</v>
      </c>
    </row>
    <row r="19" spans="3:10" ht="21" customHeight="1">
      <c r="C19" s="134" t="s">
        <v>283</v>
      </c>
      <c r="D19" s="139">
        <v>782.4</v>
      </c>
      <c r="E19" s="137">
        <v>826</v>
      </c>
      <c r="F19" s="137">
        <v>920.2</v>
      </c>
      <c r="G19" s="137">
        <v>43.6</v>
      </c>
      <c r="H19" s="137">
        <v>-94.2</v>
      </c>
      <c r="I19" s="138">
        <v>5.6000000000000001E-2</v>
      </c>
      <c r="J19" s="138">
        <v>-0.10199999999999999</v>
      </c>
    </row>
    <row r="20" spans="3:10" ht="21" customHeight="1">
      <c r="C20" s="134" t="s">
        <v>284</v>
      </c>
      <c r="D20" s="139">
        <v>967.2</v>
      </c>
      <c r="E20" s="137">
        <v>952.9</v>
      </c>
      <c r="F20" s="136">
        <v>1031.0999999999999</v>
      </c>
      <c r="G20" s="137">
        <v>-14.3</v>
      </c>
      <c r="H20" s="137">
        <v>-78.2</v>
      </c>
      <c r="I20" s="138">
        <v>-1.4999999999999999E-2</v>
      </c>
      <c r="J20" s="138">
        <v>-7.5999999999999998E-2</v>
      </c>
    </row>
    <row r="21" spans="3:10" ht="21" customHeight="1">
      <c r="C21" s="134" t="s">
        <v>285</v>
      </c>
      <c r="D21" s="139">
        <v>744.8</v>
      </c>
      <c r="E21" s="137">
        <v>759.5</v>
      </c>
      <c r="F21" s="137">
        <v>817.6</v>
      </c>
      <c r="G21" s="137">
        <v>14.7</v>
      </c>
      <c r="H21" s="137">
        <v>-58.1</v>
      </c>
      <c r="I21" s="138">
        <v>0.02</v>
      </c>
      <c r="J21" s="138">
        <v>-7.0999999999999994E-2</v>
      </c>
    </row>
    <row r="22" spans="3:10" ht="21" customHeight="1">
      <c r="C22" s="134" t="s">
        <v>286</v>
      </c>
      <c r="D22" s="139">
        <v>364.7</v>
      </c>
      <c r="E22" s="137">
        <v>347.9</v>
      </c>
      <c r="F22" s="137">
        <v>398.5</v>
      </c>
      <c r="G22" s="137">
        <v>-16.8</v>
      </c>
      <c r="H22" s="137">
        <v>-50.6</v>
      </c>
      <c r="I22" s="138">
        <v>-4.5999999999999999E-2</v>
      </c>
      <c r="J22" s="138">
        <v>-0.127</v>
      </c>
    </row>
    <row r="23" spans="3:10" ht="21" customHeight="1">
      <c r="C23" s="134" t="s">
        <v>287</v>
      </c>
      <c r="D23" s="139">
        <v>117.1</v>
      </c>
      <c r="E23" s="137">
        <v>114</v>
      </c>
      <c r="F23" s="137">
        <v>109.7</v>
      </c>
      <c r="G23" s="137">
        <v>-3.1</v>
      </c>
      <c r="H23" s="137">
        <v>4.3</v>
      </c>
      <c r="I23" s="138">
        <v>-2.5999999999999999E-2</v>
      </c>
      <c r="J23" s="138">
        <v>3.9E-2</v>
      </c>
    </row>
    <row r="24" spans="3:10" ht="21" customHeight="1" thickBot="1">
      <c r="C24" s="134" t="s">
        <v>288</v>
      </c>
      <c r="D24" s="139">
        <v>5.7</v>
      </c>
      <c r="E24" s="141">
        <v>7.5</v>
      </c>
      <c r="F24" s="141">
        <v>5.5</v>
      </c>
      <c r="G24" s="141">
        <v>1.8</v>
      </c>
      <c r="H24" s="141">
        <v>2</v>
      </c>
      <c r="I24" s="133">
        <v>0.309</v>
      </c>
      <c r="J24" s="133">
        <v>0.35799999999999998</v>
      </c>
    </row>
    <row r="25" spans="3:10" ht="21" customHeight="1" thickBot="1">
      <c r="C25" s="142" t="s">
        <v>289</v>
      </c>
      <c r="D25" s="143">
        <v>428.6</v>
      </c>
      <c r="E25" s="141">
        <v>507.1</v>
      </c>
      <c r="F25" s="141">
        <v>531.79999999999995</v>
      </c>
      <c r="G25" s="141">
        <v>78.5</v>
      </c>
      <c r="H25" s="141">
        <v>-24.7</v>
      </c>
      <c r="I25" s="133">
        <v>0.183</v>
      </c>
      <c r="J25" s="133">
        <v>-4.7E-2</v>
      </c>
    </row>
    <row r="26" spans="3:10" ht="21" customHeight="1">
      <c r="C26" s="134" t="s">
        <v>290</v>
      </c>
      <c r="D26" s="139">
        <v>148.9</v>
      </c>
      <c r="E26" s="137">
        <v>206.8</v>
      </c>
      <c r="F26" s="137">
        <v>188.6</v>
      </c>
      <c r="G26" s="137">
        <v>57.9</v>
      </c>
      <c r="H26" s="137">
        <v>18.2</v>
      </c>
      <c r="I26" s="138">
        <v>0.38900000000000001</v>
      </c>
      <c r="J26" s="138">
        <v>9.7000000000000003E-2</v>
      </c>
    </row>
    <row r="27" spans="3:10" ht="21" customHeight="1" thickBot="1">
      <c r="C27" s="134" t="s">
        <v>291</v>
      </c>
      <c r="D27" s="139">
        <v>279.7</v>
      </c>
      <c r="E27" s="137">
        <v>300.3</v>
      </c>
      <c r="F27" s="137">
        <v>343.2</v>
      </c>
      <c r="G27" s="137">
        <v>20.5</v>
      </c>
      <c r="H27" s="137">
        <v>-42.9</v>
      </c>
      <c r="I27" s="138">
        <v>7.2999999999999995E-2</v>
      </c>
      <c r="J27" s="138">
        <v>-0.125</v>
      </c>
    </row>
    <row r="28" spans="3:10" ht="21" customHeight="1" thickBot="1">
      <c r="C28" s="142" t="s">
        <v>292</v>
      </c>
      <c r="D28" s="144">
        <v>54109.5</v>
      </c>
      <c r="E28" s="145">
        <v>56684.1</v>
      </c>
      <c r="F28" s="145">
        <v>57994.8</v>
      </c>
      <c r="G28" s="145">
        <v>2574.6</v>
      </c>
      <c r="H28" s="145">
        <v>-1310.7</v>
      </c>
      <c r="I28" s="146">
        <v>4.8000000000000001E-2</v>
      </c>
      <c r="J28" s="146">
        <v>-2.3E-2</v>
      </c>
    </row>
    <row r="29" spans="3:10">
      <c r="C29" s="147" t="s">
        <v>293</v>
      </c>
    </row>
    <row r="30" spans="3:10" ht="15.75">
      <c r="C30" s="148"/>
    </row>
  </sheetData>
  <mergeCells count="9">
    <mergeCell ref="C2:J2"/>
    <mergeCell ref="C3:J3"/>
    <mergeCell ref="C4:C6"/>
    <mergeCell ref="D4:D6"/>
    <mergeCell ref="E4:E6"/>
    <mergeCell ref="F4:F6"/>
    <mergeCell ref="G4:J4"/>
    <mergeCell ref="G5:H5"/>
    <mergeCell ref="I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5"/>
  <sheetViews>
    <sheetView workbookViewId="0">
      <selection activeCell="H27" sqref="H27"/>
    </sheetView>
  </sheetViews>
  <sheetFormatPr baseColWidth="10" defaultRowHeight="12.75"/>
  <cols>
    <col min="2" max="2" width="14.7109375" customWidth="1"/>
    <col min="3" max="3" width="15.85546875" customWidth="1"/>
    <col min="4" max="4" width="16.42578125" customWidth="1"/>
  </cols>
  <sheetData>
    <row r="4" spans="2:8" ht="12.75" customHeight="1">
      <c r="B4" s="178" t="s">
        <v>294</v>
      </c>
      <c r="C4" s="178"/>
      <c r="D4" s="178"/>
      <c r="E4" s="178"/>
      <c r="F4" s="178"/>
      <c r="G4" s="178"/>
      <c r="H4" s="178"/>
    </row>
    <row r="5" spans="2:8">
      <c r="B5" s="187" t="s">
        <v>295</v>
      </c>
      <c r="C5" s="187"/>
      <c r="D5" s="187"/>
      <c r="E5" s="187"/>
      <c r="F5" s="187"/>
      <c r="G5" s="187"/>
      <c r="H5" s="187"/>
    </row>
    <row r="6" spans="2:8">
      <c r="B6" s="188" t="s">
        <v>306</v>
      </c>
      <c r="C6" s="188"/>
      <c r="D6" s="188"/>
      <c r="E6" s="151">
        <v>43420</v>
      </c>
      <c r="F6" s="151">
        <v>43421</v>
      </c>
      <c r="G6" s="152" t="s">
        <v>303</v>
      </c>
      <c r="H6" s="152" t="s">
        <v>304</v>
      </c>
    </row>
    <row r="7" spans="2:8">
      <c r="B7" s="188"/>
      <c r="C7" s="188"/>
      <c r="D7" s="188"/>
      <c r="E7" s="153">
        <v>12657.7</v>
      </c>
      <c r="F7" s="153">
        <v>13760.2</v>
      </c>
      <c r="G7" s="153">
        <v>1102.5</v>
      </c>
      <c r="H7" s="154">
        <v>8.6999999999999994E-2</v>
      </c>
    </row>
    <row r="8" spans="2:8" ht="18.75" customHeight="1">
      <c r="B8" s="190" t="s">
        <v>297</v>
      </c>
      <c r="C8" s="190"/>
      <c r="D8" s="190"/>
      <c r="E8" s="150">
        <v>4746.7</v>
      </c>
      <c r="F8" s="150">
        <v>4868.5</v>
      </c>
      <c r="G8" s="150">
        <f>+F8-E8</f>
        <v>121.80000000000018</v>
      </c>
      <c r="H8" s="149">
        <v>2.5999999999999999E-2</v>
      </c>
    </row>
    <row r="9" spans="2:8" ht="18.75" customHeight="1">
      <c r="B9" s="190" t="s">
        <v>298</v>
      </c>
      <c r="C9" s="190"/>
      <c r="D9" s="190"/>
      <c r="E9" s="150">
        <v>3339.6</v>
      </c>
      <c r="F9" s="150">
        <v>3621.4</v>
      </c>
      <c r="G9" s="150">
        <f t="shared" ref="G9:G13" si="0">+F9-E9</f>
        <v>281.80000000000018</v>
      </c>
      <c r="H9" s="149">
        <v>8.4000000000000005E-2</v>
      </c>
    </row>
    <row r="10" spans="2:8" ht="18.75" customHeight="1">
      <c r="B10" s="190" t="s">
        <v>299</v>
      </c>
      <c r="C10" s="190"/>
      <c r="D10" s="190"/>
      <c r="E10" s="150">
        <v>1534.5</v>
      </c>
      <c r="F10" s="150">
        <v>1938.3</v>
      </c>
      <c r="G10" s="150">
        <f t="shared" si="0"/>
        <v>403.79999999999995</v>
      </c>
      <c r="H10" s="149">
        <v>0.26300000000000001</v>
      </c>
    </row>
    <row r="11" spans="2:8" ht="18.75" customHeight="1">
      <c r="B11" s="190" t="s">
        <v>300</v>
      </c>
      <c r="C11" s="190"/>
      <c r="D11" s="190"/>
      <c r="E11" s="150">
        <v>383.7</v>
      </c>
      <c r="F11" s="150">
        <v>373.7</v>
      </c>
      <c r="G11" s="150">
        <f t="shared" si="0"/>
        <v>-10</v>
      </c>
      <c r="H11" s="149">
        <v>-2.5999999999999999E-2</v>
      </c>
    </row>
    <row r="12" spans="2:8" ht="18.75" customHeight="1">
      <c r="B12" s="190" t="s">
        <v>301</v>
      </c>
      <c r="C12" s="190"/>
      <c r="D12" s="190"/>
      <c r="E12" s="150">
        <v>2652.8</v>
      </c>
      <c r="F12" s="150">
        <v>2954.5</v>
      </c>
      <c r="G12" s="150">
        <f t="shared" si="0"/>
        <v>301.69999999999982</v>
      </c>
      <c r="H12" s="149">
        <v>0.114</v>
      </c>
    </row>
    <row r="13" spans="2:8" ht="18.75" customHeight="1">
      <c r="B13" s="190" t="s">
        <v>302</v>
      </c>
      <c r="C13" s="190"/>
      <c r="D13" s="190"/>
      <c r="E13" s="150">
        <v>0.5</v>
      </c>
      <c r="F13" s="150">
        <v>3.9</v>
      </c>
      <c r="G13" s="150">
        <f t="shared" si="0"/>
        <v>3.4</v>
      </c>
      <c r="H13" s="149">
        <v>6.8369999999999997</v>
      </c>
    </row>
    <row r="14" spans="2:8" ht="21" customHeight="1">
      <c r="B14" s="188" t="s">
        <v>305</v>
      </c>
      <c r="C14" s="188"/>
      <c r="D14" s="188"/>
      <c r="E14" s="155">
        <v>11123.2</v>
      </c>
      <c r="F14" s="155">
        <v>11821.9</v>
      </c>
      <c r="G14" s="155">
        <v>698.7</v>
      </c>
      <c r="H14" s="156">
        <v>6.2800000000000009E-2</v>
      </c>
    </row>
    <row r="15" spans="2:8">
      <c r="B15" s="189" t="s">
        <v>296</v>
      </c>
      <c r="C15" s="189"/>
      <c r="D15" s="189"/>
      <c r="E15" s="189"/>
      <c r="F15" s="189"/>
    </row>
  </sheetData>
  <mergeCells count="11">
    <mergeCell ref="B4:H4"/>
    <mergeCell ref="B5:H5"/>
    <mergeCell ref="B6:D7"/>
    <mergeCell ref="B15:F15"/>
    <mergeCell ref="B8:D8"/>
    <mergeCell ref="B9:D9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"/>
  <sheetViews>
    <sheetView workbookViewId="0">
      <selection activeCell="H24" sqref="H24"/>
    </sheetView>
  </sheetViews>
  <sheetFormatPr baseColWidth="10" defaultRowHeight="12.75"/>
  <cols>
    <col min="2" max="2" width="44.42578125" bestFit="1" customWidth="1"/>
  </cols>
  <sheetData>
    <row r="3" spans="2:6" ht="15.75">
      <c r="B3" s="178" t="s">
        <v>307</v>
      </c>
      <c r="C3" s="178"/>
      <c r="D3" s="178"/>
      <c r="E3" s="178"/>
      <c r="F3" s="178"/>
    </row>
    <row r="4" spans="2:6" ht="13.5" thickBot="1">
      <c r="B4" s="179" t="s">
        <v>262</v>
      </c>
      <c r="C4" s="179"/>
      <c r="D4" s="179"/>
      <c r="E4" s="179"/>
      <c r="F4" s="179"/>
    </row>
    <row r="5" spans="2:6" ht="24.75" customHeight="1" thickBot="1">
      <c r="B5" s="157" t="s">
        <v>121</v>
      </c>
      <c r="C5" s="158" t="s">
        <v>308</v>
      </c>
      <c r="D5" s="158" t="s">
        <v>309</v>
      </c>
      <c r="E5" s="158" t="s">
        <v>310</v>
      </c>
      <c r="F5" s="158" t="s">
        <v>311</v>
      </c>
    </row>
    <row r="6" spans="2:6" ht="17.25" customHeight="1">
      <c r="B6" s="159" t="s">
        <v>312</v>
      </c>
      <c r="C6" s="160">
        <v>630.5</v>
      </c>
      <c r="D6" s="160">
        <v>603.1</v>
      </c>
      <c r="E6" s="160">
        <v>625.20000000000005</v>
      </c>
      <c r="F6" s="161">
        <v>-8.0000000000000002E-3</v>
      </c>
    </row>
    <row r="7" spans="2:6" ht="17.25" customHeight="1">
      <c r="B7" s="162" t="s">
        <v>313</v>
      </c>
      <c r="C7" s="139">
        <v>174.5</v>
      </c>
      <c r="D7" s="139">
        <v>144.80000000000001</v>
      </c>
      <c r="E7" s="139">
        <v>166.4</v>
      </c>
      <c r="F7" s="163">
        <v>-4.5999999999999999E-2</v>
      </c>
    </row>
    <row r="8" spans="2:6" ht="17.25" customHeight="1">
      <c r="B8" s="162" t="s">
        <v>314</v>
      </c>
      <c r="C8" s="139">
        <v>228.7</v>
      </c>
      <c r="D8" s="139">
        <v>233.2</v>
      </c>
      <c r="E8" s="139">
        <v>225.9</v>
      </c>
      <c r="F8" s="163">
        <v>-1.2E-2</v>
      </c>
    </row>
    <row r="9" spans="2:6" ht="17.25" customHeight="1">
      <c r="B9" s="162" t="s">
        <v>315</v>
      </c>
      <c r="C9" s="139">
        <v>53.2</v>
      </c>
      <c r="D9" s="139">
        <v>59.9</v>
      </c>
      <c r="E9" s="139">
        <v>59.9</v>
      </c>
      <c r="F9" s="163">
        <v>0.127</v>
      </c>
    </row>
    <row r="10" spans="2:6" ht="17.25" customHeight="1">
      <c r="B10" s="162" t="s">
        <v>316</v>
      </c>
      <c r="C10" s="139">
        <v>46.6</v>
      </c>
      <c r="D10" s="139">
        <v>48.2</v>
      </c>
      <c r="E10" s="139">
        <v>48.8</v>
      </c>
      <c r="F10" s="163">
        <v>4.7E-2</v>
      </c>
    </row>
    <row r="11" spans="2:6" ht="17.25" customHeight="1">
      <c r="B11" s="162" t="s">
        <v>317</v>
      </c>
      <c r="C11" s="139">
        <v>3.1</v>
      </c>
      <c r="D11" s="139">
        <v>0.2</v>
      </c>
      <c r="E11" s="139">
        <v>0</v>
      </c>
      <c r="F11" s="163">
        <v>-0.996</v>
      </c>
    </row>
    <row r="12" spans="2:6" ht="17.25" customHeight="1">
      <c r="B12" s="162" t="s">
        <v>318</v>
      </c>
      <c r="C12" s="139">
        <v>124.4</v>
      </c>
      <c r="D12" s="139">
        <v>116.8</v>
      </c>
      <c r="E12" s="139">
        <v>124.1</v>
      </c>
      <c r="F12" s="163">
        <v>-2E-3</v>
      </c>
    </row>
    <row r="13" spans="2:6" ht="17.25" customHeight="1">
      <c r="B13" s="159" t="s">
        <v>319</v>
      </c>
      <c r="C13" s="164">
        <v>2026.7</v>
      </c>
      <c r="D13" s="164">
        <v>2490.6</v>
      </c>
      <c r="E13" s="164">
        <v>1883.5</v>
      </c>
      <c r="F13" s="161">
        <v>-7.0999999999999994E-2</v>
      </c>
    </row>
    <row r="14" spans="2:6" ht="17.25" customHeight="1">
      <c r="B14" s="162" t="s">
        <v>320</v>
      </c>
      <c r="C14" s="135">
        <v>2026.7</v>
      </c>
      <c r="D14" s="135">
        <v>2490.6</v>
      </c>
      <c r="E14" s="135">
        <v>1883.5</v>
      </c>
      <c r="F14" s="163">
        <v>-7.0999999999999994E-2</v>
      </c>
    </row>
    <row r="15" spans="2:6" ht="17.25" customHeight="1">
      <c r="B15" s="159" t="s">
        <v>321</v>
      </c>
      <c r="C15" s="160">
        <v>425.1</v>
      </c>
      <c r="D15" s="160">
        <v>443.3</v>
      </c>
      <c r="E15" s="160">
        <v>421.2</v>
      </c>
      <c r="F15" s="161">
        <v>-8.9999999999999993E-3</v>
      </c>
    </row>
    <row r="16" spans="2:6" ht="17.25" customHeight="1">
      <c r="B16" s="162" t="s">
        <v>322</v>
      </c>
      <c r="C16" s="139">
        <v>42.8</v>
      </c>
      <c r="D16" s="139">
        <v>54</v>
      </c>
      <c r="E16" s="139">
        <v>35.200000000000003</v>
      </c>
      <c r="F16" s="163">
        <v>-0.17699999999999999</v>
      </c>
    </row>
    <row r="17" spans="2:6" ht="17.25" customHeight="1">
      <c r="B17" s="162" t="s">
        <v>323</v>
      </c>
      <c r="C17" s="139">
        <v>382.3</v>
      </c>
      <c r="D17" s="139">
        <v>389.2</v>
      </c>
      <c r="E17" s="139">
        <v>385.9</v>
      </c>
      <c r="F17" s="163">
        <v>8.9999999999999993E-3</v>
      </c>
    </row>
    <row r="18" spans="2:6" ht="17.25" customHeight="1">
      <c r="B18" s="159" t="s">
        <v>324</v>
      </c>
      <c r="C18" s="160">
        <v>170</v>
      </c>
      <c r="D18" s="160">
        <v>251.8</v>
      </c>
      <c r="E18" s="160">
        <v>173.1</v>
      </c>
      <c r="F18" s="161">
        <v>1.7999999999999999E-2</v>
      </c>
    </row>
    <row r="19" spans="2:6" ht="17.25" customHeight="1">
      <c r="B19" s="162" t="s">
        <v>325</v>
      </c>
      <c r="C19" s="139">
        <v>38</v>
      </c>
      <c r="D19" s="139">
        <v>42</v>
      </c>
      <c r="E19" s="139">
        <v>52.3</v>
      </c>
      <c r="F19" s="163">
        <v>0.375</v>
      </c>
    </row>
    <row r="20" spans="2:6" ht="17.25" customHeight="1">
      <c r="B20" s="162" t="s">
        <v>326</v>
      </c>
      <c r="C20" s="139">
        <v>115.7</v>
      </c>
      <c r="D20" s="139">
        <v>189.4</v>
      </c>
      <c r="E20" s="139">
        <v>109</v>
      </c>
      <c r="F20" s="163">
        <v>-5.7000000000000002E-2</v>
      </c>
    </row>
    <row r="21" spans="2:6" ht="17.25" customHeight="1">
      <c r="B21" s="162" t="s">
        <v>327</v>
      </c>
      <c r="C21" s="139">
        <v>11.1</v>
      </c>
      <c r="D21" s="139">
        <v>12.2</v>
      </c>
      <c r="E21" s="139">
        <v>11.7</v>
      </c>
      <c r="F21" s="163">
        <v>5.2999999999999999E-2</v>
      </c>
    </row>
    <row r="22" spans="2:6" ht="17.25" customHeight="1">
      <c r="B22" s="162" t="s">
        <v>328</v>
      </c>
      <c r="C22" s="139">
        <v>5.0999999999999996</v>
      </c>
      <c r="D22" s="139">
        <v>8.1999999999999993</v>
      </c>
      <c r="E22" s="139">
        <v>0</v>
      </c>
      <c r="F22" s="163">
        <v>-1</v>
      </c>
    </row>
    <row r="23" spans="2:6" ht="17.25" customHeight="1">
      <c r="B23" s="159" t="s">
        <v>329</v>
      </c>
      <c r="C23" s="160">
        <v>141.69999999999999</v>
      </c>
      <c r="D23" s="160">
        <v>591.79999999999995</v>
      </c>
      <c r="E23" s="160">
        <v>196.6</v>
      </c>
      <c r="F23" s="161">
        <v>0.38800000000000001</v>
      </c>
    </row>
    <row r="24" spans="2:6" ht="17.25" customHeight="1">
      <c r="B24" s="162" t="s">
        <v>330</v>
      </c>
      <c r="C24" s="139">
        <v>73.8</v>
      </c>
      <c r="D24" s="139">
        <v>17.899999999999999</v>
      </c>
      <c r="E24" s="139">
        <v>53.8</v>
      </c>
      <c r="F24" s="163">
        <v>-0.27100000000000002</v>
      </c>
    </row>
    <row r="25" spans="2:6" ht="17.25" customHeight="1">
      <c r="B25" s="162" t="s">
        <v>331</v>
      </c>
      <c r="C25" s="139">
        <v>1</v>
      </c>
      <c r="D25" s="139">
        <v>0</v>
      </c>
      <c r="E25" s="139">
        <v>0.5</v>
      </c>
      <c r="F25" s="163">
        <v>-0.5</v>
      </c>
    </row>
    <row r="26" spans="2:6" ht="17.25" customHeight="1" thickBot="1">
      <c r="B26" s="162" t="s">
        <v>332</v>
      </c>
      <c r="C26" s="139">
        <v>66.900000000000006</v>
      </c>
      <c r="D26" s="139">
        <v>573.79999999999995</v>
      </c>
      <c r="E26" s="139">
        <v>142.19999999999999</v>
      </c>
      <c r="F26" s="163">
        <v>1.1279999999999999</v>
      </c>
    </row>
    <row r="27" spans="2:6" ht="17.25" customHeight="1" thickBot="1">
      <c r="B27" s="165" t="s">
        <v>82</v>
      </c>
      <c r="C27" s="144">
        <v>3393.9</v>
      </c>
      <c r="D27" s="144">
        <v>4380.5</v>
      </c>
      <c r="E27" s="144">
        <v>3299.5</v>
      </c>
      <c r="F27" s="166">
        <v>-2.8000000000000001E-2</v>
      </c>
    </row>
    <row r="28" spans="2:6" ht="17.25" customHeight="1" thickBot="1">
      <c r="B28" s="167" t="s">
        <v>333</v>
      </c>
      <c r="C28" s="168">
        <v>4.3</v>
      </c>
      <c r="D28" s="168">
        <v>4.9000000000000004</v>
      </c>
      <c r="E28" s="168">
        <v>3.4</v>
      </c>
      <c r="F28" s="169">
        <v>-0.215</v>
      </c>
    </row>
    <row r="29" spans="2:6">
      <c r="B29" s="170" t="s">
        <v>334</v>
      </c>
    </row>
  </sheetData>
  <mergeCells count="2"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Entidad y programa</vt:lpstr>
      <vt:lpstr>fte de financ</vt:lpstr>
      <vt:lpstr>Económico</vt:lpstr>
      <vt:lpstr>Finalidad y Función</vt:lpstr>
      <vt:lpstr>Desembolsos de préstamos</vt:lpstr>
      <vt:lpstr>Recaudación tributaria</vt:lpstr>
      <vt:lpstr>Importaciones</vt:lpstr>
      <vt:lpstr>Ing no tributarios</vt:lpstr>
      <vt:lpstr>'Finalidad y Función'!Área_de_impresión</vt:lpstr>
      <vt:lpstr>'Finalidad y Función'!Títulos_a_imprimir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Myriam Adelaida Galvez García</cp:lastModifiedBy>
  <dcterms:created xsi:type="dcterms:W3CDTF">2018-02-12T15:16:47Z</dcterms:created>
  <dcterms:modified xsi:type="dcterms:W3CDTF">2018-03-02T17:33:02Z</dcterms:modified>
</cp:coreProperties>
</file>