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41" windowWidth="15195" windowHeight="6405" activeTab="0"/>
  </bookViews>
  <sheets>
    <sheet name="ISR Asalariados" sheetId="1" r:id="rId1"/>
    <sheet name="Hoja 2" sheetId="2" r:id="rId2"/>
    <sheet name="Hoja 3" sheetId="3" r:id="rId3"/>
  </sheets>
  <definedNames>
    <definedName name="_xlnm.Print_Area" localSheetId="0">'ISR Asalariados'!$B$1:$K$29</definedName>
  </definedNames>
  <calcPr fullCalcOnLoad="1"/>
</workbook>
</file>

<file path=xl/sharedStrings.xml><?xml version="1.0" encoding="utf-8"?>
<sst xmlns="http://schemas.openxmlformats.org/spreadsheetml/2006/main" count="109" uniqueCount="84">
  <si>
    <t>Ingreso total anual sin deducciones</t>
  </si>
  <si>
    <t>Otros ingresos no regulares mensualmente (diferidos)</t>
  </si>
  <si>
    <t>Bono 14 (hasta 1 salario mensual sin incluir bonificación incentivo)</t>
  </si>
  <si>
    <t>Aguinaldo (hasta 1 salario mensual sin incluir bonificación incentivo)</t>
  </si>
  <si>
    <t>Ingresos totales anuales (renta bruta)</t>
  </si>
  <si>
    <t>IGSS</t>
  </si>
  <si>
    <t>Montepío</t>
  </si>
  <si>
    <t>Donaciones (límite 5% de los ingresos totales anuales)</t>
  </si>
  <si>
    <t>Si los ingresos sujetos al pago de ISR no exceden Q 240,000 paga 5%</t>
  </si>
  <si>
    <t>(+) 10% sobre el excedente de los Q 240,000</t>
  </si>
  <si>
    <t>Rango de ingresos</t>
  </si>
  <si>
    <t>Contribución al montepío (sector público)</t>
  </si>
  <si>
    <t>De</t>
  </si>
  <si>
    <t>A</t>
  </si>
  <si>
    <t>y más</t>
  </si>
  <si>
    <t>Tarifa</t>
  </si>
  <si>
    <t>Orden</t>
  </si>
  <si>
    <t>Sector para el cual labora (1 = Sector Público; 2 = Sector Privado)</t>
  </si>
  <si>
    <t>Sueldo mensual sin deducciones (incluya bonificación incentivo)</t>
  </si>
  <si>
    <t>5% sobre los primeros Q 240,000</t>
  </si>
  <si>
    <t>Ley de Actualización Tributaria</t>
  </si>
  <si>
    <t>Régimen del Impuesto Sobre la Renta para Empleados en Relación de Dependencia (Asalariados)</t>
  </si>
  <si>
    <t>Cuota Fija</t>
  </si>
  <si>
    <t>+ s/excedente</t>
  </si>
  <si>
    <t>Si los ingresos sujetos al pago de ISR exceden Q 160,000 pero no supera Q 240,000 paga:</t>
  </si>
  <si>
    <t>Determinación del impuesto a pagar</t>
  </si>
  <si>
    <t>De más de</t>
  </si>
  <si>
    <t>Rango</t>
  </si>
  <si>
    <t>I</t>
  </si>
  <si>
    <t>II</t>
  </si>
  <si>
    <t>Monto anual de otros ingresos que no formen parte del salario mensual (diferidos)</t>
  </si>
  <si>
    <t>INGRESOS</t>
  </si>
  <si>
    <t>+</t>
  </si>
  <si>
    <t>Sueldos</t>
  </si>
  <si>
    <t>Aguinaldo</t>
  </si>
  <si>
    <t>Bono 14</t>
  </si>
  <si>
    <t>Otras bonificaciones</t>
  </si>
  <si>
    <t>Comisiones</t>
  </si>
  <si>
    <t>Gastos de representación</t>
  </si>
  <si>
    <t>Reintegros de seguros de vida no dotales</t>
  </si>
  <si>
    <t>Rentas exentas</t>
  </si>
  <si>
    <t>Otras remuneracioines</t>
  </si>
  <si>
    <t>=</t>
  </si>
  <si>
    <t>Total Renta Neta</t>
  </si>
  <si>
    <t>DEDUCCIONES</t>
  </si>
  <si>
    <t>-</t>
  </si>
  <si>
    <t>Deducción única</t>
  </si>
  <si>
    <t>Valor cuotas por contribuiones de seguro social</t>
  </si>
  <si>
    <t>Valor cuotas otros planes de previsión social</t>
  </si>
  <si>
    <t>Factor</t>
  </si>
  <si>
    <t>TOTAL DEDUCCIONES</t>
  </si>
  <si>
    <t>RENTA IMPONIBLE (Casilla 26 menos 36 es positivo, de lo contrario 0)</t>
  </si>
  <si>
    <t>DETERMINACION DEL IMPUESTO</t>
  </si>
  <si>
    <t>IMPUESTO DETERMINADO</t>
  </si>
  <si>
    <t>Crédito por IVA (Conforme planilla adjunta)</t>
  </si>
  <si>
    <t>Impuesto a pagar</t>
  </si>
  <si>
    <t>calculado sobre renta neta - rentas exentas</t>
  </si>
  <si>
    <t>valor fijo</t>
  </si>
  <si>
    <t>Valor de otras deducciones</t>
  </si>
  <si>
    <t>Contribución al Actual (sector público)</t>
  </si>
  <si>
    <t>CUADRO 2. Determinación de los Ingresos Totales Anuales</t>
  </si>
  <si>
    <t>CUADRO 3. Determinación de las Deducciones Anuales</t>
  </si>
  <si>
    <t>Deducciones totales</t>
  </si>
  <si>
    <t>Pago mensual de ISR (mediante retenciones directas)</t>
  </si>
  <si>
    <t>Ingresos sujetos al pago de ISR (Ingresos totales - Deducciones totales)</t>
  </si>
  <si>
    <t>Seguros de vida</t>
  </si>
  <si>
    <t>CUADRO 5. Qué más puedo deducir de mis ingresos?</t>
  </si>
  <si>
    <t>En la liquidación anual del impuesto se podrán ajustar las deducciones por:</t>
  </si>
  <si>
    <t>Deducción sin comprobación de gastos</t>
  </si>
  <si>
    <t>IVA por bienes y servicios adquiridos (máximo Q 12,000 anuales)</t>
  </si>
  <si>
    <t>Total anual neto (luego de liquidación)</t>
  </si>
  <si>
    <t>Total de ISR pagado en el año mediante retenciones mensuales</t>
  </si>
  <si>
    <t>CUADRO 6. Liquidación del impuesto al final del año fiscal</t>
  </si>
  <si>
    <r>
      <t>CUADRO 1.</t>
    </r>
    <r>
      <rPr>
        <sz val="12"/>
        <color indexed="9"/>
        <rFont val="Times New Roman"/>
        <family val="1"/>
      </rPr>
      <t xml:space="preserve"> Rangos de ingresos afectos al ISR y tarifas aplicables</t>
    </r>
  </si>
  <si>
    <t>Liquidación anual luego de planilla, donaciones y seguros de vida</t>
  </si>
  <si>
    <r>
      <t xml:space="preserve">Monto anual de donaciones </t>
    </r>
    <r>
      <rPr>
        <b/>
        <i/>
        <sz val="11"/>
        <color indexed="8"/>
        <rFont val="Times New Roman"/>
        <family val="1"/>
      </rPr>
      <t>(comprobables con documentos)</t>
    </r>
  </si>
  <si>
    <r>
      <t xml:space="preserve">Monto total de primas de seguros de vida </t>
    </r>
    <r>
      <rPr>
        <b/>
        <i/>
        <sz val="11"/>
        <color indexed="8"/>
        <rFont val="Times New Roman"/>
        <family val="1"/>
      </rPr>
      <t>(sin IVA y comprobables)</t>
    </r>
  </si>
  <si>
    <r>
      <t xml:space="preserve">Monto de bienes y servicios adquiridos en un año </t>
    </r>
    <r>
      <rPr>
        <b/>
        <i/>
        <sz val="11"/>
        <color indexed="8"/>
        <rFont val="Times New Roman"/>
        <family val="1"/>
      </rPr>
      <t>(Planilla IVA ante la SAT)</t>
    </r>
  </si>
  <si>
    <t>CUADRO 4. Cuánto debo pagar mensualmente a partir de 2013?</t>
  </si>
  <si>
    <t>Si los ingresos sujetos al pago de ISR exceden Q 300,000 paga:</t>
  </si>
  <si>
    <t>Importe fijo</t>
  </si>
  <si>
    <t>(+) 7% sobre el excedente de los Q 300,000</t>
  </si>
  <si>
    <t>Fuente: Direccción de Análisis y Evaluación Fiscal, Ministerio de Finanzas Públicas</t>
  </si>
  <si>
    <t>Si los ingresos sujetos al pago de ISR no exceden Q 300,000 paga 5%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</si>
</sst>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%"/>
    <numFmt numFmtId="165" formatCode="#,##0.00000"/>
    <numFmt numFmtId="166" formatCode="0.0"/>
    <numFmt numFmtId="167" formatCode="[$-100A]dddd\,\ dd&quot; de &quot;mmmm&quot; de &quot;yyyy"/>
    <numFmt numFmtId="168" formatCode="[$-100A]h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8"/>
      <name val="Times New Roman"/>
      <family val="1"/>
    </font>
    <font>
      <b/>
      <sz val="14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53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8"/>
      <name val="Calibri"/>
      <family val="2"/>
    </font>
    <font>
      <b/>
      <sz val="10"/>
      <color indexed="9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 style="thin"/>
      <bottom style="thick"/>
    </border>
    <border>
      <left/>
      <right/>
      <top style="thick"/>
      <bottom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ck"/>
      <top/>
      <bottom/>
    </border>
    <border>
      <left/>
      <right style="thick"/>
      <top/>
      <bottom style="medium"/>
    </border>
    <border>
      <left/>
      <right style="thick"/>
      <top style="medium"/>
      <bottom style="thick"/>
    </border>
    <border>
      <left/>
      <right style="thick"/>
      <top style="medium"/>
      <bottom/>
    </border>
    <border>
      <left/>
      <right style="thick"/>
      <top style="medium"/>
      <bottom style="medium"/>
    </border>
    <border>
      <left/>
      <right style="thick"/>
      <top/>
      <bottom style="thick"/>
    </border>
    <border>
      <left/>
      <right style="thick"/>
      <top style="thin"/>
      <bottom style="thick"/>
    </border>
    <border>
      <left/>
      <right style="thick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2" fillId="20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2" fontId="2" fillId="0" borderId="0" xfId="0" applyNumberFormat="1" applyFont="1" applyAlignment="1" applyProtection="1">
      <alignment vertical="center"/>
      <protection hidden="1"/>
    </xf>
    <xf numFmtId="0" fontId="25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/>
    </xf>
    <xf numFmtId="4" fontId="25" fillId="32" borderId="0" xfId="0" applyNumberFormat="1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4" fontId="5" fillId="32" borderId="0" xfId="0" applyNumberFormat="1" applyFont="1" applyFill="1" applyBorder="1" applyAlignment="1">
      <alignment vertical="center"/>
    </xf>
    <xf numFmtId="0" fontId="25" fillId="32" borderId="0" xfId="0" applyFont="1" applyFill="1" applyBorder="1" applyAlignment="1">
      <alignment horizontal="centerContinuous" vertical="center"/>
    </xf>
    <xf numFmtId="0" fontId="18" fillId="32" borderId="0" xfId="0" applyFont="1" applyFill="1" applyBorder="1" applyAlignment="1">
      <alignment horizontal="center" vertical="center"/>
    </xf>
    <xf numFmtId="3" fontId="8" fillId="32" borderId="0" xfId="0" applyNumberFormat="1" applyFont="1" applyFill="1" applyBorder="1" applyAlignment="1">
      <alignment vertical="center"/>
    </xf>
    <xf numFmtId="4" fontId="8" fillId="32" borderId="0" xfId="0" applyNumberFormat="1" applyFont="1" applyFill="1" applyBorder="1" applyAlignment="1">
      <alignment vertical="center"/>
    </xf>
    <xf numFmtId="10" fontId="8" fillId="32" borderId="0" xfId="52" applyNumberFormat="1" applyFont="1" applyFill="1" applyBorder="1" applyAlignment="1">
      <alignment vertical="center"/>
    </xf>
    <xf numFmtId="3" fontId="25" fillId="32" borderId="0" xfId="0" applyNumberFormat="1" applyFont="1" applyFill="1" applyBorder="1" applyAlignment="1">
      <alignment vertical="center"/>
    </xf>
    <xf numFmtId="3" fontId="25" fillId="32" borderId="0" xfId="0" applyNumberFormat="1" applyFont="1" applyFill="1" applyBorder="1" applyAlignment="1">
      <alignment horizontal="centerContinuous" vertical="center"/>
    </xf>
    <xf numFmtId="10" fontId="8" fillId="32" borderId="0" xfId="52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9" fontId="8" fillId="32" borderId="0" xfId="52" applyFont="1" applyFill="1" applyBorder="1" applyAlignment="1">
      <alignment horizontal="center" vertical="center"/>
    </xf>
    <xf numFmtId="0" fontId="8" fillId="32" borderId="0" xfId="0" applyFont="1" applyFill="1" applyBorder="1" applyAlignment="1" quotePrefix="1">
      <alignment horizontal="center" vertical="center"/>
    </xf>
    <xf numFmtId="165" fontId="25" fillId="32" borderId="0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Continuous" vertical="center"/>
    </xf>
    <xf numFmtId="0" fontId="8" fillId="32" borderId="0" xfId="0" applyFont="1" applyFill="1" applyBorder="1" applyAlignment="1">
      <alignment horizontal="centerContinuous" vertical="center"/>
    </xf>
    <xf numFmtId="0" fontId="5" fillId="32" borderId="0" xfId="0" applyFont="1" applyFill="1" applyBorder="1" applyAlignment="1">
      <alignment horizontal="centerContinuous" vertical="center"/>
    </xf>
    <xf numFmtId="4" fontId="8" fillId="32" borderId="0" xfId="0" applyNumberFormat="1" applyFont="1" applyFill="1" applyBorder="1" applyAlignment="1">
      <alignment horizontal="center" vertical="center"/>
    </xf>
    <xf numFmtId="164" fontId="8" fillId="32" borderId="0" xfId="0" applyNumberFormat="1" applyFont="1" applyFill="1" applyBorder="1" applyAlignment="1">
      <alignment horizontal="center" vertical="center"/>
    </xf>
    <xf numFmtId="9" fontId="8" fillId="32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Alignment="1" applyProtection="1">
      <alignment horizontal="centerContinuous" vertical="center"/>
      <protection hidden="1"/>
    </xf>
    <xf numFmtId="2" fontId="11" fillId="0" borderId="0" xfId="0" applyNumberFormat="1" applyFont="1" applyAlignment="1" applyProtection="1">
      <alignment horizontal="centerContinuous" vertical="center"/>
      <protection hidden="1"/>
    </xf>
    <xf numFmtId="2" fontId="4" fillId="0" borderId="0" xfId="0" applyNumberFormat="1" applyFont="1" applyAlignment="1" applyProtection="1">
      <alignment horizontal="centerContinuous" vertical="center"/>
      <protection hidden="1"/>
    </xf>
    <xf numFmtId="2" fontId="10" fillId="0" borderId="0" xfId="0" applyNumberFormat="1" applyFont="1" applyAlignment="1" applyProtection="1">
      <alignment horizontal="centerContinuous" vertical="center"/>
      <protection hidden="1"/>
    </xf>
    <xf numFmtId="2" fontId="2" fillId="0" borderId="10" xfId="0" applyNumberFormat="1" applyFont="1" applyBorder="1" applyAlignment="1" applyProtection="1">
      <alignment vertical="center"/>
      <protection hidden="1"/>
    </xf>
    <xf numFmtId="2" fontId="2" fillId="0" borderId="11" xfId="0" applyNumberFormat="1" applyFont="1" applyBorder="1" applyAlignment="1" applyProtection="1">
      <alignment vertical="center"/>
      <protection hidden="1"/>
    </xf>
    <xf numFmtId="2" fontId="2" fillId="0" borderId="12" xfId="0" applyNumberFormat="1" applyFont="1" applyBorder="1" applyAlignment="1" applyProtection="1">
      <alignment vertical="center"/>
      <protection hidden="1"/>
    </xf>
    <xf numFmtId="2" fontId="2" fillId="0" borderId="0" xfId="0" applyNumberFormat="1" applyFont="1" applyBorder="1" applyAlignment="1" applyProtection="1">
      <alignment vertical="center"/>
      <protection hidden="1"/>
    </xf>
    <xf numFmtId="2" fontId="2" fillId="0" borderId="13" xfId="0" applyNumberFormat="1" applyFont="1" applyBorder="1" applyAlignment="1" applyProtection="1">
      <alignment vertical="center"/>
      <protection hidden="1"/>
    </xf>
    <xf numFmtId="2" fontId="2" fillId="0" borderId="14" xfId="0" applyNumberFormat="1" applyFont="1" applyBorder="1" applyAlignment="1" applyProtection="1">
      <alignment vertical="center"/>
      <protection hidden="1"/>
    </xf>
    <xf numFmtId="2" fontId="19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Fill="1" applyAlignment="1" applyProtection="1">
      <alignment horizontal="center" vertical="center"/>
      <protection hidden="1"/>
    </xf>
    <xf numFmtId="2" fontId="7" fillId="33" borderId="15" xfId="0" applyNumberFormat="1" applyFont="1" applyFill="1" applyBorder="1" applyAlignment="1" applyProtection="1">
      <alignment horizontal="centerContinuous" vertical="center"/>
      <protection hidden="1"/>
    </xf>
    <xf numFmtId="2" fontId="7" fillId="33" borderId="16" xfId="0" applyNumberFormat="1" applyFont="1" applyFill="1" applyBorder="1" applyAlignment="1" applyProtection="1">
      <alignment horizontal="centerContinuous" vertical="center"/>
      <protection hidden="1"/>
    </xf>
    <xf numFmtId="2" fontId="7" fillId="33" borderId="17" xfId="0" applyNumberFormat="1" applyFont="1" applyFill="1" applyBorder="1" applyAlignment="1" applyProtection="1">
      <alignment horizontal="centerContinuous" vertical="center"/>
      <protection hidden="1"/>
    </xf>
    <xf numFmtId="2" fontId="14" fillId="0" borderId="18" xfId="0" applyNumberFormat="1" applyFont="1" applyBorder="1" applyAlignment="1" applyProtection="1">
      <alignment horizontal="center" vertical="center"/>
      <protection hidden="1"/>
    </xf>
    <xf numFmtId="2" fontId="14" fillId="0" borderId="19" xfId="0" applyNumberFormat="1" applyFont="1" applyBorder="1" applyAlignment="1" applyProtection="1">
      <alignment horizontal="center" vertical="center"/>
      <protection hidden="1"/>
    </xf>
    <xf numFmtId="2" fontId="14" fillId="0" borderId="20" xfId="0" applyNumberFormat="1" applyFont="1" applyBorder="1" applyAlignment="1" applyProtection="1">
      <alignment horizontal="center" vertical="center"/>
      <protection hidden="1"/>
    </xf>
    <xf numFmtId="2" fontId="14" fillId="0" borderId="21" xfId="0" applyNumberFormat="1" applyFont="1" applyBorder="1" applyAlignment="1" applyProtection="1">
      <alignment horizontal="center" vertical="center"/>
      <protection hidden="1"/>
    </xf>
    <xf numFmtId="2" fontId="15" fillId="0" borderId="20" xfId="0" applyNumberFormat="1" applyFont="1" applyFill="1" applyBorder="1" applyAlignment="1" applyProtection="1" quotePrefix="1">
      <alignment horizontal="center" vertical="center"/>
      <protection hidden="1"/>
    </xf>
    <xf numFmtId="2" fontId="9" fillId="34" borderId="22" xfId="0" applyNumberFormat="1" applyFont="1" applyFill="1" applyBorder="1" applyAlignment="1" applyProtection="1">
      <alignment vertical="center"/>
      <protection hidden="1"/>
    </xf>
    <xf numFmtId="2" fontId="14" fillId="0" borderId="23" xfId="0" applyNumberFormat="1" applyFont="1" applyBorder="1" applyAlignment="1" applyProtection="1">
      <alignment horizontal="center" vertical="center"/>
      <protection hidden="1"/>
    </xf>
    <xf numFmtId="2" fontId="6" fillId="0" borderId="24" xfId="0" applyNumberFormat="1" applyFont="1" applyBorder="1" applyAlignment="1" applyProtection="1">
      <alignment horizontal="center" vertical="center"/>
      <protection hidden="1"/>
    </xf>
    <xf numFmtId="2" fontId="6" fillId="0" borderId="25" xfId="0" applyNumberFormat="1" applyFont="1" applyBorder="1" applyAlignment="1" applyProtection="1">
      <alignment horizontal="center" vertical="center"/>
      <protection hidden="1"/>
    </xf>
    <xf numFmtId="2" fontId="6" fillId="35" borderId="26" xfId="0" applyNumberFormat="1" applyFont="1" applyFill="1" applyBorder="1" applyAlignment="1" applyProtection="1">
      <alignment horizontal="left" vertical="center" indent="3"/>
      <protection hidden="1"/>
    </xf>
    <xf numFmtId="2" fontId="16" fillId="0" borderId="25" xfId="52" applyNumberFormat="1" applyFont="1" applyFill="1" applyBorder="1" applyAlignment="1" applyProtection="1">
      <alignment horizontal="center" vertical="center"/>
      <protection hidden="1"/>
    </xf>
    <xf numFmtId="2" fontId="3" fillId="0" borderId="27" xfId="0" applyNumberFormat="1" applyFont="1" applyBorder="1" applyAlignment="1" applyProtection="1">
      <alignment vertical="center"/>
      <protection hidden="1"/>
    </xf>
    <xf numFmtId="2" fontId="14" fillId="0" borderId="28" xfId="0" applyNumberFormat="1" applyFont="1" applyBorder="1" applyAlignment="1" applyProtection="1">
      <alignment horizontal="center" vertical="center"/>
      <protection hidden="1"/>
    </xf>
    <xf numFmtId="2" fontId="6" fillId="0" borderId="29" xfId="0" applyNumberFormat="1" applyFont="1" applyBorder="1" applyAlignment="1" applyProtection="1">
      <alignment horizontal="center" vertical="center"/>
      <protection hidden="1"/>
    </xf>
    <xf numFmtId="2" fontId="6" fillId="35" borderId="30" xfId="0" applyNumberFormat="1" applyFont="1" applyFill="1" applyBorder="1" applyAlignment="1" applyProtection="1">
      <alignment horizontal="center" vertical="center"/>
      <protection hidden="1"/>
    </xf>
    <xf numFmtId="2" fontId="6" fillId="0" borderId="31" xfId="0" applyNumberFormat="1" applyFont="1" applyBorder="1" applyAlignment="1" applyProtection="1">
      <alignment horizontal="left" vertical="center" indent="3"/>
      <protection hidden="1"/>
    </xf>
    <xf numFmtId="2" fontId="16" fillId="0" borderId="30" xfId="52" applyNumberFormat="1" applyFont="1" applyFill="1" applyBorder="1" applyAlignment="1" applyProtection="1">
      <alignment horizontal="center" vertical="center"/>
      <protection hidden="1"/>
    </xf>
    <xf numFmtId="2" fontId="6" fillId="0" borderId="12" xfId="0" applyNumberFormat="1" applyFont="1" applyBorder="1" applyAlignment="1" applyProtection="1">
      <alignment horizontal="left" vertical="center" indent="2"/>
      <protection hidden="1"/>
    </xf>
    <xf numFmtId="2" fontId="8" fillId="33" borderId="17" xfId="0" applyNumberFormat="1" applyFont="1" applyFill="1" applyBorder="1" applyAlignment="1" applyProtection="1">
      <alignment horizontal="centerContinuous" vertical="center"/>
      <protection hidden="1"/>
    </xf>
    <xf numFmtId="2" fontId="2" fillId="0" borderId="27" xfId="0" applyNumberFormat="1" applyFont="1" applyBorder="1" applyAlignment="1" applyProtection="1">
      <alignment vertical="center"/>
      <protection hidden="1"/>
    </xf>
    <xf numFmtId="2" fontId="2" fillId="0" borderId="32" xfId="0" applyNumberFormat="1" applyFont="1" applyBorder="1" applyAlignment="1" applyProtection="1">
      <alignment vertical="center"/>
      <protection hidden="1"/>
    </xf>
    <xf numFmtId="2" fontId="17" fillId="0" borderId="12" xfId="0" applyNumberFormat="1" applyFont="1" applyBorder="1" applyAlignment="1" applyProtection="1">
      <alignment horizontal="left" vertical="center" indent="4"/>
      <protection hidden="1"/>
    </xf>
    <xf numFmtId="2" fontId="17" fillId="0" borderId="13" xfId="0" applyNumberFormat="1" applyFont="1" applyBorder="1" applyAlignment="1" applyProtection="1">
      <alignment horizontal="left" vertical="center" indent="4"/>
      <protection hidden="1"/>
    </xf>
    <xf numFmtId="2" fontId="5" fillId="36" borderId="33" xfId="0" applyNumberFormat="1" applyFont="1" applyFill="1" applyBorder="1" applyAlignment="1" applyProtection="1">
      <alignment horizontal="center" vertical="center"/>
      <protection hidden="1"/>
    </xf>
    <xf numFmtId="2" fontId="5" fillId="0" borderId="34" xfId="0" applyNumberFormat="1" applyFont="1" applyFill="1" applyBorder="1" applyAlignment="1" applyProtection="1">
      <alignment vertical="center"/>
      <protection hidden="1"/>
    </xf>
    <xf numFmtId="2" fontId="23" fillId="0" borderId="34" xfId="52" applyNumberFormat="1" applyFont="1" applyFill="1" applyBorder="1" applyAlignment="1" applyProtection="1">
      <alignment horizontal="center" vertical="center"/>
      <protection hidden="1"/>
    </xf>
    <xf numFmtId="2" fontId="3" fillId="34" borderId="35" xfId="0" applyNumberFormat="1" applyFont="1" applyFill="1" applyBorder="1" applyAlignment="1" applyProtection="1">
      <alignment horizontal="centerContinuous" vertical="center"/>
      <protection hidden="1"/>
    </xf>
    <xf numFmtId="2" fontId="3" fillId="34" borderId="36" xfId="0" applyNumberFormat="1" applyFont="1" applyFill="1" applyBorder="1" applyAlignment="1" applyProtection="1">
      <alignment horizontal="centerContinuous" vertical="center"/>
      <protection hidden="1"/>
    </xf>
    <xf numFmtId="2" fontId="3" fillId="0" borderId="12" xfId="0" applyNumberFormat="1" applyFont="1" applyFill="1" applyBorder="1" applyAlignment="1" applyProtection="1">
      <alignment horizontal="left" vertical="center"/>
      <protection hidden="1"/>
    </xf>
    <xf numFmtId="2" fontId="2" fillId="0" borderId="12" xfId="0" applyNumberFormat="1" applyFont="1" applyFill="1" applyBorder="1" applyAlignment="1" applyProtection="1">
      <alignment horizontal="left" vertical="center" indent="3"/>
      <protection hidden="1"/>
    </xf>
    <xf numFmtId="2" fontId="2" fillId="0" borderId="13" xfId="0" applyNumberFormat="1" applyFont="1" applyFill="1" applyBorder="1" applyAlignment="1" applyProtection="1">
      <alignment horizontal="left" vertical="center" indent="3"/>
      <protection hidden="1"/>
    </xf>
    <xf numFmtId="2" fontId="2" fillId="0" borderId="37" xfId="0" applyNumberFormat="1" applyFont="1" applyBorder="1" applyAlignment="1" applyProtection="1">
      <alignment vertical="center"/>
      <protection hidden="1"/>
    </xf>
    <xf numFmtId="2" fontId="2" fillId="0" borderId="38" xfId="0" applyNumberFormat="1" applyFont="1" applyBorder="1" applyAlignment="1" applyProtection="1">
      <alignment vertical="center"/>
      <protection hidden="1"/>
    </xf>
    <xf numFmtId="2" fontId="5" fillId="36" borderId="35" xfId="0" applyNumberFormat="1" applyFont="1" applyFill="1" applyBorder="1" applyAlignment="1" applyProtection="1">
      <alignment horizontal="center" vertical="center"/>
      <protection hidden="1"/>
    </xf>
    <xf numFmtId="2" fontId="26" fillId="32" borderId="0" xfId="0" applyNumberFormat="1" applyFont="1" applyFill="1" applyBorder="1" applyAlignment="1" applyProtection="1">
      <alignment vertical="center"/>
      <protection hidden="1"/>
    </xf>
    <xf numFmtId="2" fontId="8" fillId="32" borderId="0" xfId="0" applyNumberFormat="1" applyFont="1" applyFill="1" applyBorder="1" applyAlignment="1" applyProtection="1">
      <alignment vertical="center"/>
      <protection hidden="1"/>
    </xf>
    <xf numFmtId="2" fontId="5" fillId="32" borderId="0" xfId="0" applyNumberFormat="1" applyFont="1" applyFill="1" applyBorder="1" applyAlignment="1" applyProtection="1">
      <alignment vertical="center"/>
      <protection hidden="1"/>
    </xf>
    <xf numFmtId="2" fontId="5" fillId="32" borderId="0" xfId="0" applyNumberFormat="1" applyFont="1" applyFill="1" applyBorder="1" applyAlignment="1" applyProtection="1">
      <alignment horizontal="center" vertical="center"/>
      <protection hidden="1"/>
    </xf>
    <xf numFmtId="2" fontId="8" fillId="32" borderId="0" xfId="0" applyNumberFormat="1" applyFont="1" applyFill="1" applyBorder="1" applyAlignment="1" applyProtection="1">
      <alignment horizontal="center" vertical="center"/>
      <protection hidden="1"/>
    </xf>
    <xf numFmtId="2" fontId="18" fillId="32" borderId="0" xfId="0" applyNumberFormat="1" applyFont="1" applyFill="1" applyBorder="1" applyAlignment="1" applyProtection="1">
      <alignment horizontal="left" vertical="center" indent="2"/>
      <protection hidden="1"/>
    </xf>
    <xf numFmtId="2" fontId="18" fillId="32" borderId="0" xfId="0" applyNumberFormat="1" applyFont="1" applyFill="1" applyBorder="1" applyAlignment="1" applyProtection="1">
      <alignment horizontal="center" vertical="center"/>
      <protection hidden="1"/>
    </xf>
    <xf numFmtId="2" fontId="20" fillId="32" borderId="0" xfId="0" applyNumberFormat="1" applyFont="1" applyFill="1" applyBorder="1" applyAlignment="1" applyProtection="1">
      <alignment horizontal="left" vertical="center" indent="4"/>
      <protection hidden="1"/>
    </xf>
    <xf numFmtId="2" fontId="20" fillId="32" borderId="0" xfId="0" applyNumberFormat="1" applyFont="1" applyFill="1" applyBorder="1" applyAlignment="1" applyProtection="1">
      <alignment horizontal="center" vertical="center"/>
      <protection hidden="1"/>
    </xf>
    <xf numFmtId="2" fontId="7" fillId="32" borderId="0" xfId="0" applyNumberFormat="1" applyFont="1" applyFill="1" applyBorder="1" applyAlignment="1" applyProtection="1">
      <alignment horizontal="center" vertical="center"/>
      <protection hidden="1"/>
    </xf>
    <xf numFmtId="43" fontId="2" fillId="0" borderId="39" xfId="46" applyFont="1" applyBorder="1" applyAlignment="1" applyProtection="1">
      <alignment horizontal="center" vertical="center"/>
      <protection hidden="1"/>
    </xf>
    <xf numFmtId="43" fontId="2" fillId="0" borderId="40" xfId="46" applyFont="1" applyBorder="1" applyAlignment="1" applyProtection="1">
      <alignment horizontal="center" vertical="center"/>
      <protection hidden="1"/>
    </xf>
    <xf numFmtId="43" fontId="3" fillId="34" borderId="41" xfId="46" applyFont="1" applyFill="1" applyBorder="1" applyAlignment="1" applyProtection="1">
      <alignment horizontal="center" vertical="center"/>
      <protection hidden="1"/>
    </xf>
    <xf numFmtId="43" fontId="2" fillId="0" borderId="42" xfId="46" applyFont="1" applyBorder="1" applyAlignment="1" applyProtection="1">
      <alignment horizontal="center" vertical="center"/>
      <protection hidden="1"/>
    </xf>
    <xf numFmtId="43" fontId="13" fillId="0" borderId="39" xfId="46" applyFont="1" applyFill="1" applyBorder="1" applyAlignment="1" applyProtection="1">
      <alignment horizontal="center" vertical="center"/>
      <protection hidden="1"/>
    </xf>
    <xf numFmtId="43" fontId="9" fillId="34" borderId="43" xfId="46" applyFont="1" applyFill="1" applyBorder="1" applyAlignment="1" applyProtection="1">
      <alignment horizontal="center" vertical="center"/>
      <protection hidden="1"/>
    </xf>
    <xf numFmtId="43" fontId="6" fillId="0" borderId="39" xfId="46" applyFont="1" applyBorder="1" applyAlignment="1" applyProtection="1">
      <alignment horizontal="center" vertical="center"/>
      <protection hidden="1"/>
    </xf>
    <xf numFmtId="43" fontId="2" fillId="0" borderId="39" xfId="46" applyFont="1" applyBorder="1" applyAlignment="1" applyProtection="1">
      <alignment vertical="center"/>
      <protection hidden="1"/>
    </xf>
    <xf numFmtId="43" fontId="17" fillId="0" borderId="39" xfId="46" applyFont="1" applyBorder="1" applyAlignment="1" applyProtection="1">
      <alignment horizontal="center" vertical="center"/>
      <protection hidden="1"/>
    </xf>
    <xf numFmtId="43" fontId="17" fillId="0" borderId="44" xfId="46" applyFont="1" applyBorder="1" applyAlignment="1" applyProtection="1">
      <alignment horizontal="center" vertical="center"/>
      <protection hidden="1"/>
    </xf>
    <xf numFmtId="43" fontId="7" fillId="36" borderId="45" xfId="46" applyFont="1" applyFill="1" applyBorder="1" applyAlignment="1" applyProtection="1">
      <alignment horizontal="center" vertical="center"/>
      <protection hidden="1"/>
    </xf>
    <xf numFmtId="43" fontId="3" fillId="0" borderId="39" xfId="46" applyFont="1" applyFill="1" applyBorder="1" applyAlignment="1" applyProtection="1">
      <alignment vertical="center"/>
      <protection hidden="1"/>
    </xf>
    <xf numFmtId="43" fontId="2" fillId="0" borderId="39" xfId="46" applyFont="1" applyFill="1" applyBorder="1" applyAlignment="1" applyProtection="1">
      <alignment vertical="center"/>
      <protection hidden="1"/>
    </xf>
    <xf numFmtId="43" fontId="2" fillId="0" borderId="44" xfId="46" applyFont="1" applyFill="1" applyBorder="1" applyAlignment="1" applyProtection="1">
      <alignment vertical="center"/>
      <protection hidden="1"/>
    </xf>
    <xf numFmtId="43" fontId="5" fillId="36" borderId="41" xfId="46" applyFont="1" applyFill="1" applyBorder="1" applyAlignment="1" applyProtection="1">
      <alignment vertical="center"/>
      <protection hidden="1"/>
    </xf>
    <xf numFmtId="0" fontId="5" fillId="32" borderId="0" xfId="0" applyFont="1" applyFill="1" applyBorder="1" applyAlignment="1">
      <alignment horizontal="center" vertical="center"/>
    </xf>
    <xf numFmtId="43" fontId="9" fillId="18" borderId="0" xfId="46" applyFont="1" applyFill="1" applyBorder="1" applyAlignment="1" applyProtection="1">
      <alignment horizontal="center" vertical="center"/>
      <protection hidden="1" locked="0"/>
    </xf>
    <xf numFmtId="43" fontId="9" fillId="18" borderId="14" xfId="46" applyFont="1" applyFill="1" applyBorder="1" applyAlignment="1" applyProtection="1">
      <alignment horizontal="center" vertical="center"/>
      <protection hidden="1" locked="0"/>
    </xf>
    <xf numFmtId="43" fontId="9" fillId="18" borderId="11" xfId="46" applyFont="1" applyFill="1" applyBorder="1" applyAlignment="1" applyProtection="1">
      <alignment horizontal="center" vertical="center"/>
      <protection hidden="1" locked="0"/>
    </xf>
    <xf numFmtId="43" fontId="9" fillId="18" borderId="46" xfId="46" applyFont="1" applyFill="1" applyBorder="1" applyAlignment="1" applyProtection="1">
      <alignment horizontal="center" vertical="center"/>
      <protection hidden="1" locked="0"/>
    </xf>
    <xf numFmtId="43" fontId="9" fillId="18" borderId="39" xfId="46" applyFont="1" applyFill="1" applyBorder="1" applyAlignment="1" applyProtection="1">
      <alignment horizontal="center" vertical="center"/>
      <protection hidden="1" locked="0"/>
    </xf>
    <xf numFmtId="43" fontId="9" fillId="18" borderId="44" xfId="46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b/>
        <i val="0"/>
      </font>
      <fill>
        <patternFill>
          <bgColor theme="6" tint="0.3999499976634979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ont>
        <b/>
        <i val="0"/>
      </font>
      <fill>
        <patternFill>
          <bgColor theme="6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showGridLines="0" tabSelected="1" zoomScalePageLayoutView="0" workbookViewId="0" topLeftCell="B1">
      <selection activeCell="G4" sqref="G4"/>
    </sheetView>
  </sheetViews>
  <sheetFormatPr defaultColWidth="0" defaultRowHeight="15" zeroHeight="1"/>
  <cols>
    <col min="1" max="1" width="2.00390625" style="1" customWidth="1"/>
    <col min="2" max="2" width="22.7109375" style="1" customWidth="1"/>
    <col min="3" max="7" width="12.7109375" style="1" customWidth="1"/>
    <col min="8" max="8" width="2.7109375" style="1" customWidth="1"/>
    <col min="9" max="9" width="70.7109375" style="1" customWidth="1"/>
    <col min="10" max="10" width="12.7109375" style="1" customWidth="1"/>
    <col min="11" max="11" width="2.7109375" style="1" customWidth="1"/>
    <col min="12" max="16384" width="11.421875" style="1" hidden="1" customWidth="1"/>
  </cols>
  <sheetData>
    <row r="1" spans="2:10" ht="30">
      <c r="B1" s="27" t="s">
        <v>20</v>
      </c>
      <c r="C1" s="28"/>
      <c r="D1" s="28"/>
      <c r="E1" s="28"/>
      <c r="F1" s="28"/>
      <c r="G1" s="29"/>
      <c r="H1" s="29"/>
      <c r="I1" s="29"/>
      <c r="J1" s="29"/>
    </row>
    <row r="2" spans="2:10" ht="22.5">
      <c r="B2" s="30" t="s">
        <v>21</v>
      </c>
      <c r="C2" s="30"/>
      <c r="D2" s="30"/>
      <c r="E2" s="30"/>
      <c r="F2" s="30"/>
      <c r="G2" s="29"/>
      <c r="H2" s="29"/>
      <c r="I2" s="29"/>
      <c r="J2" s="29"/>
    </row>
    <row r="3" ht="8.25" customHeight="1"/>
    <row r="4" spans="2:10" ht="20.25" customHeight="1">
      <c r="B4" s="31" t="s">
        <v>17</v>
      </c>
      <c r="C4" s="32"/>
      <c r="D4" s="32"/>
      <c r="E4" s="32"/>
      <c r="F4" s="32"/>
      <c r="G4" s="104">
        <v>0</v>
      </c>
      <c r="H4" s="32"/>
      <c r="I4" s="32" t="s">
        <v>75</v>
      </c>
      <c r="J4" s="105">
        <v>0</v>
      </c>
    </row>
    <row r="5" spans="2:10" ht="20.25" customHeight="1">
      <c r="B5" s="33" t="s">
        <v>18</v>
      </c>
      <c r="C5" s="34"/>
      <c r="D5" s="34"/>
      <c r="E5" s="34"/>
      <c r="F5" s="34"/>
      <c r="G5" s="102">
        <v>0</v>
      </c>
      <c r="H5" s="34"/>
      <c r="I5" s="34" t="s">
        <v>76</v>
      </c>
      <c r="J5" s="106">
        <v>0</v>
      </c>
    </row>
    <row r="6" spans="2:10" ht="20.25" customHeight="1" thickBot="1">
      <c r="B6" s="35" t="s">
        <v>30</v>
      </c>
      <c r="C6" s="36"/>
      <c r="D6" s="36"/>
      <c r="E6" s="36"/>
      <c r="F6" s="36"/>
      <c r="G6" s="103">
        <v>0</v>
      </c>
      <c r="H6" s="36"/>
      <c r="I6" s="36" t="s">
        <v>77</v>
      </c>
      <c r="J6" s="107">
        <v>0</v>
      </c>
    </row>
    <row r="7" spans="2:7" ht="12" customHeight="1" thickTop="1">
      <c r="B7" s="37"/>
      <c r="G7" s="38"/>
    </row>
    <row r="8" spans="2:10" ht="20.25" customHeight="1" thickBot="1">
      <c r="B8" s="39" t="s">
        <v>73</v>
      </c>
      <c r="C8" s="40"/>
      <c r="D8" s="40"/>
      <c r="E8" s="40"/>
      <c r="F8" s="39"/>
      <c r="I8" s="39" t="s">
        <v>78</v>
      </c>
      <c r="J8" s="41"/>
    </row>
    <row r="9" spans="2:10" ht="20.25" customHeight="1" thickBot="1">
      <c r="B9" s="42" t="s">
        <v>27</v>
      </c>
      <c r="C9" s="43" t="s">
        <v>26</v>
      </c>
      <c r="D9" s="44" t="s">
        <v>13</v>
      </c>
      <c r="E9" s="45" t="s">
        <v>22</v>
      </c>
      <c r="F9" s="46" t="s">
        <v>23</v>
      </c>
      <c r="I9" s="47" t="s">
        <v>64</v>
      </c>
      <c r="J9" s="91">
        <f>IF(G18-G27&gt;0,G18-G27,0)</f>
        <v>0</v>
      </c>
    </row>
    <row r="10" spans="2:10" ht="20.25" customHeight="1">
      <c r="B10" s="48" t="s">
        <v>28</v>
      </c>
      <c r="C10" s="49">
        <v>0</v>
      </c>
      <c r="D10" s="50">
        <v>300000</v>
      </c>
      <c r="E10" s="51"/>
      <c r="F10" s="52">
        <v>0.05</v>
      </c>
      <c r="I10" s="53" t="s">
        <v>25</v>
      </c>
      <c r="J10" s="89"/>
    </row>
    <row r="11" spans="2:10" ht="20.25" customHeight="1" thickBot="1">
      <c r="B11" s="54" t="s">
        <v>29</v>
      </c>
      <c r="C11" s="55">
        <f>D10</f>
        <v>300000</v>
      </c>
      <c r="D11" s="56"/>
      <c r="E11" s="57">
        <f>ROUND(D10*F10,0)</f>
        <v>15000</v>
      </c>
      <c r="F11" s="58">
        <v>0.07</v>
      </c>
      <c r="I11" s="59" t="s">
        <v>83</v>
      </c>
      <c r="J11" s="92">
        <f>IF(J9&lt;=$D$10,J9*$F$10,0)</f>
        <v>0</v>
      </c>
    </row>
    <row r="12" spans="9:10" ht="20.25" customHeight="1">
      <c r="I12" s="33"/>
      <c r="J12" s="93"/>
    </row>
    <row r="13" spans="2:10" ht="20.25" customHeight="1" thickBot="1">
      <c r="B13" s="39" t="s">
        <v>60</v>
      </c>
      <c r="C13" s="40"/>
      <c r="D13" s="40"/>
      <c r="E13" s="40"/>
      <c r="F13" s="40"/>
      <c r="G13" s="60"/>
      <c r="I13" s="59" t="s">
        <v>79</v>
      </c>
      <c r="J13" s="92">
        <f>J14+J15</f>
        <v>0</v>
      </c>
    </row>
    <row r="14" spans="2:10" ht="20.25" customHeight="1">
      <c r="B14" s="61" t="s">
        <v>0</v>
      </c>
      <c r="C14" s="62"/>
      <c r="D14" s="62"/>
      <c r="E14" s="62"/>
      <c r="F14" s="62"/>
      <c r="G14" s="89">
        <f>ROUND(G5*12,0)</f>
        <v>0</v>
      </c>
      <c r="I14" s="63" t="s">
        <v>80</v>
      </c>
      <c r="J14" s="94">
        <f>IF(J9&gt;$D$10,$D$10*$F$10,0)</f>
        <v>0</v>
      </c>
    </row>
    <row r="15" spans="2:10" ht="20.25" customHeight="1" thickBot="1">
      <c r="B15" s="33" t="s">
        <v>1</v>
      </c>
      <c r="C15" s="34"/>
      <c r="D15" s="34"/>
      <c r="E15" s="34"/>
      <c r="F15" s="34"/>
      <c r="G15" s="90">
        <f>ROUND(G6,0)</f>
        <v>0</v>
      </c>
      <c r="I15" s="64" t="s">
        <v>81</v>
      </c>
      <c r="J15" s="95">
        <f>IF(J9&gt;$D$10,(J9-$C$11)*$F$11,0)</f>
        <v>0</v>
      </c>
    </row>
    <row r="16" spans="2:10" ht="20.25" customHeight="1" thickBot="1" thickTop="1">
      <c r="B16" s="33" t="s">
        <v>2</v>
      </c>
      <c r="C16" s="34"/>
      <c r="D16" s="34"/>
      <c r="E16" s="34"/>
      <c r="F16" s="34"/>
      <c r="G16" s="86">
        <f>IF(AND(G5&gt;=0,G5&lt;250),0,G5-250)</f>
        <v>0</v>
      </c>
      <c r="I16" s="65" t="s">
        <v>63</v>
      </c>
      <c r="J16" s="96">
        <f>(J13+J11)/12</f>
        <v>0</v>
      </c>
    </row>
    <row r="17" spans="2:10" ht="20.25" customHeight="1" thickBot="1" thickTop="1">
      <c r="B17" s="33" t="s">
        <v>3</v>
      </c>
      <c r="C17" s="34"/>
      <c r="D17" s="34"/>
      <c r="E17" s="34"/>
      <c r="F17" s="34"/>
      <c r="G17" s="86">
        <f>G16</f>
        <v>0</v>
      </c>
      <c r="I17" s="66"/>
      <c r="J17" s="67"/>
    </row>
    <row r="18" spans="2:10" ht="20.25" customHeight="1" thickBot="1">
      <c r="B18" s="68" t="s">
        <v>4</v>
      </c>
      <c r="C18" s="69"/>
      <c r="D18" s="69"/>
      <c r="E18" s="69"/>
      <c r="F18" s="69"/>
      <c r="G18" s="88">
        <f>SUM(G14:G17)</f>
        <v>0</v>
      </c>
      <c r="I18" s="39" t="s">
        <v>66</v>
      </c>
      <c r="J18" s="41"/>
    </row>
    <row r="19" spans="9:10" ht="20.25" customHeight="1" thickTop="1">
      <c r="I19" s="70" t="s">
        <v>67</v>
      </c>
      <c r="J19" s="97">
        <f>SUM(J20:J22)</f>
        <v>0</v>
      </c>
    </row>
    <row r="20" spans="9:10" ht="20.25" customHeight="1">
      <c r="I20" s="71" t="s">
        <v>69</v>
      </c>
      <c r="J20" s="98">
        <f>IF(J6*(0.12/1.12)&lt;=12000,J6*(0.12/1.12),12000)</f>
        <v>0</v>
      </c>
    </row>
    <row r="21" spans="2:10" ht="20.25" customHeight="1" thickBot="1">
      <c r="B21" s="39" t="s">
        <v>61</v>
      </c>
      <c r="C21" s="40"/>
      <c r="D21" s="40"/>
      <c r="E21" s="40"/>
      <c r="F21" s="40"/>
      <c r="G21" s="60"/>
      <c r="I21" s="71" t="s">
        <v>7</v>
      </c>
      <c r="J21" s="98">
        <f>ROUND(IF(J4&gt;G18*0.05,G18*0.05,J4),0)</f>
        <v>0</v>
      </c>
    </row>
    <row r="22" spans="2:10" ht="20.25" customHeight="1" thickBot="1">
      <c r="B22" s="33" t="s">
        <v>68</v>
      </c>
      <c r="C22" s="34"/>
      <c r="D22" s="34"/>
      <c r="E22" s="34"/>
      <c r="F22" s="34"/>
      <c r="G22" s="86">
        <f>IF(G18=0,0,48000)</f>
        <v>0</v>
      </c>
      <c r="I22" s="72" t="s">
        <v>65</v>
      </c>
      <c r="J22" s="99">
        <f>J5</f>
        <v>0</v>
      </c>
    </row>
    <row r="23" spans="2:7" ht="20.25" customHeight="1" thickTop="1">
      <c r="B23" s="33" t="s">
        <v>5</v>
      </c>
      <c r="C23" s="34"/>
      <c r="D23" s="34"/>
      <c r="E23" s="34"/>
      <c r="F23" s="34"/>
      <c r="G23" s="86">
        <f>IF((G5-250)&lt;0,0,IF(AND(G4=1,G18=0),0,IF(G4=1,(G14-3000)*0.03,IF(AND(G4=2,G18=0),0,(G14-3000)*0.0483))))</f>
        <v>0</v>
      </c>
    </row>
    <row r="24" spans="2:10" ht="20.25" customHeight="1" thickBot="1">
      <c r="B24" s="33" t="s">
        <v>6</v>
      </c>
      <c r="C24" s="34"/>
      <c r="D24" s="34"/>
      <c r="E24" s="34"/>
      <c r="F24" s="34"/>
      <c r="G24" s="86">
        <f>IF(OR(G4&lt;&gt;1,(G5-250)&lt;0),0,IF((G5-250)&lt;400.01,0.09*(G5-250)*12,IF(AND(400&lt;(G5-250),(G5-250)&lt;2000.01),0.1*(G5-250)*12,IF(AND(2000&lt;(G5-250),(G5-250)&lt;4000.01),0.11*(G5-250)*12,IF(AND(4000&lt;(G5-250),(G5-250)&lt;6000.01),0.12*(G5-250)*12,IF(AND(6000&lt;(G5-250),(G5-250)&lt;8000.01),0.13*(G5-250)*12,IF(AND(8000&lt;(G5-250),(G5-250)&lt;10000.01),0.14*(G5-250)*12,IF((G5-250)&gt;10000,+(G5-250)*0.15*12,0))))))))</f>
        <v>0</v>
      </c>
      <c r="I24" s="39" t="s">
        <v>72</v>
      </c>
      <c r="J24" s="41"/>
    </row>
    <row r="25" spans="2:12" ht="20.25" customHeight="1">
      <c r="B25" s="33" t="str">
        <f>B16</f>
        <v>Bono 14 (hasta 1 salario mensual sin incluir bonificación incentivo)</v>
      </c>
      <c r="C25" s="34"/>
      <c r="D25" s="34"/>
      <c r="E25" s="34"/>
      <c r="F25" s="34"/>
      <c r="G25" s="86">
        <f>G16</f>
        <v>0</v>
      </c>
      <c r="I25" s="33" t="s">
        <v>71</v>
      </c>
      <c r="J25" s="93">
        <f>J16*12</f>
        <v>0</v>
      </c>
      <c r="K25" s="34"/>
      <c r="L25" s="34"/>
    </row>
    <row r="26" spans="2:10" ht="20.25" customHeight="1" thickBot="1">
      <c r="B26" s="73" t="str">
        <f>B17</f>
        <v>Aguinaldo (hasta 1 salario mensual sin incluir bonificación incentivo)</v>
      </c>
      <c r="C26" s="74"/>
      <c r="D26" s="74"/>
      <c r="E26" s="74"/>
      <c r="F26" s="74"/>
      <c r="G26" s="87">
        <f>G25</f>
        <v>0</v>
      </c>
      <c r="I26" s="33" t="s">
        <v>74</v>
      </c>
      <c r="J26" s="93">
        <f>J36</f>
        <v>0</v>
      </c>
    </row>
    <row r="27" spans="2:10" ht="20.25" customHeight="1" thickBot="1">
      <c r="B27" s="68" t="s">
        <v>62</v>
      </c>
      <c r="C27" s="69"/>
      <c r="D27" s="69"/>
      <c r="E27" s="69"/>
      <c r="F27" s="69"/>
      <c r="G27" s="88">
        <f>SUM(G22:G26)</f>
        <v>0</v>
      </c>
      <c r="I27" s="75" t="str">
        <f>IF(J25&gt;J26,"Saldo a favor del empleado (puede pedir devolución por este monto)","Saldo de ISR por pagar en la liquidación (debe pagar a la SAT)")</f>
        <v>Saldo de ISR por pagar en la liquidación (debe pagar a la SAT)</v>
      </c>
      <c r="J27" s="100">
        <f>ABS(J25-J26)</f>
        <v>0</v>
      </c>
    </row>
    <row r="28" s="77" customFormat="1" ht="20.25" customHeight="1" thickTop="1">
      <c r="B28" s="76" t="s">
        <v>82</v>
      </c>
    </row>
    <row r="29" spans="9:10" s="77" customFormat="1" ht="20.25" customHeight="1" hidden="1">
      <c r="I29" s="78" t="s">
        <v>64</v>
      </c>
      <c r="J29" s="79">
        <f>J9-J19</f>
        <v>0</v>
      </c>
    </row>
    <row r="30" spans="9:10" s="77" customFormat="1" ht="19.5" customHeight="1" hidden="1">
      <c r="I30" s="78" t="s">
        <v>25</v>
      </c>
      <c r="J30" s="80"/>
    </row>
    <row r="31" spans="9:10" s="77" customFormat="1" ht="19.5" customHeight="1" hidden="1">
      <c r="I31" s="81" t="s">
        <v>8</v>
      </c>
      <c r="J31" s="82">
        <f>IF(J29&lt;=$D$10,J29*$F$10,0)</f>
        <v>0</v>
      </c>
    </row>
    <row r="32" s="77" customFormat="1" ht="19.5" customHeight="1" hidden="1"/>
    <row r="33" spans="9:10" s="77" customFormat="1" ht="19.5" customHeight="1" hidden="1">
      <c r="I33" s="81" t="s">
        <v>24</v>
      </c>
      <c r="J33" s="82">
        <f>J34+J35</f>
        <v>0</v>
      </c>
    </row>
    <row r="34" spans="9:10" s="77" customFormat="1" ht="19.5" customHeight="1" hidden="1">
      <c r="I34" s="83" t="s">
        <v>19</v>
      </c>
      <c r="J34" s="84">
        <f>IF(J29&gt;$D$10,$D$10*$F$10,0)</f>
        <v>0</v>
      </c>
    </row>
    <row r="35" spans="9:10" s="77" customFormat="1" ht="19.5" customHeight="1" hidden="1">
      <c r="I35" s="83" t="s">
        <v>9</v>
      </c>
      <c r="J35" s="84">
        <f>IF(J29&gt;$D$10,(J29-$C$11)*$F$11,0)</f>
        <v>0</v>
      </c>
    </row>
    <row r="36" spans="9:10" s="77" customFormat="1" ht="18.75" hidden="1">
      <c r="I36" s="79" t="s">
        <v>70</v>
      </c>
      <c r="J36" s="85">
        <f>J33+J31</f>
        <v>0</v>
      </c>
    </row>
    <row r="37" s="77" customFormat="1" ht="19.5" customHeight="1" hidden="1"/>
    <row r="38" s="77" customFormat="1" ht="15" hidden="1"/>
    <row r="39" s="77" customFormat="1" ht="19.5" customHeight="1" hidden="1"/>
    <row r="40" s="77" customFormat="1" ht="15" hidden="1"/>
  </sheetData>
  <sheetProtection password="CC6B" sheet="1" selectLockedCells="1"/>
  <conditionalFormatting sqref="J11 J13">
    <cfRule type="cellIs" priority="3" dxfId="2" operator="greaterThan">
      <formula>0</formula>
    </cfRule>
  </conditionalFormatting>
  <conditionalFormatting sqref="J31 J33">
    <cfRule type="cellIs" priority="1" dxfId="2" operator="greaterThan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6" customWidth="1"/>
    <col min="3" max="5" width="12.7109375" style="6" customWidth="1"/>
    <col min="6" max="16384" width="11.421875" style="6" customWidth="1"/>
  </cols>
  <sheetData>
    <row r="2" spans="2:5" ht="18.75">
      <c r="B2" s="21" t="s">
        <v>11</v>
      </c>
      <c r="C2" s="22"/>
      <c r="D2" s="22"/>
      <c r="E2" s="22"/>
    </row>
    <row r="4" spans="2:5" ht="19.5" customHeight="1">
      <c r="B4" s="101" t="s">
        <v>16</v>
      </c>
      <c r="C4" s="23" t="s">
        <v>10</v>
      </c>
      <c r="D4" s="22"/>
      <c r="E4" s="101" t="s">
        <v>15</v>
      </c>
    </row>
    <row r="5" spans="2:5" ht="19.5" customHeight="1">
      <c r="B5" s="101"/>
      <c r="C5" s="17" t="s">
        <v>12</v>
      </c>
      <c r="D5" s="17" t="s">
        <v>13</v>
      </c>
      <c r="E5" s="101"/>
    </row>
    <row r="6" spans="2:5" ht="19.5" customHeight="1">
      <c r="B6" s="17">
        <v>1</v>
      </c>
      <c r="C6" s="24">
        <v>0.01</v>
      </c>
      <c r="D6" s="24">
        <v>400</v>
      </c>
      <c r="E6" s="26">
        <v>0.09</v>
      </c>
    </row>
    <row r="7" spans="2:5" ht="19.5" customHeight="1">
      <c r="B7" s="17">
        <f aca="true" t="shared" si="0" ref="B7:B12">+B6+1</f>
        <v>2</v>
      </c>
      <c r="C7" s="24">
        <f aca="true" t="shared" si="1" ref="C7:C12">+D6+0.01</f>
        <v>400.01</v>
      </c>
      <c r="D7" s="24">
        <v>2000</v>
      </c>
      <c r="E7" s="25">
        <f aca="true" t="shared" si="2" ref="E7:E12">+E6+1%</f>
        <v>0.09999999999999999</v>
      </c>
    </row>
    <row r="8" spans="2:5" ht="19.5" customHeight="1">
      <c r="B8" s="17">
        <f t="shared" si="0"/>
        <v>3</v>
      </c>
      <c r="C8" s="24">
        <f t="shared" si="1"/>
        <v>2000.01</v>
      </c>
      <c r="D8" s="24">
        <f>D7+2000</f>
        <v>4000</v>
      </c>
      <c r="E8" s="25">
        <f t="shared" si="2"/>
        <v>0.10999999999999999</v>
      </c>
    </row>
    <row r="9" spans="2:5" ht="19.5" customHeight="1">
      <c r="B9" s="17">
        <f t="shared" si="0"/>
        <v>4</v>
      </c>
      <c r="C9" s="24">
        <f t="shared" si="1"/>
        <v>4000.01</v>
      </c>
      <c r="D9" s="24">
        <f>D8+2000</f>
        <v>6000</v>
      </c>
      <c r="E9" s="25">
        <f t="shared" si="2"/>
        <v>0.11999999999999998</v>
      </c>
    </row>
    <row r="10" spans="2:5" ht="19.5" customHeight="1">
      <c r="B10" s="17">
        <f t="shared" si="0"/>
        <v>5</v>
      </c>
      <c r="C10" s="24">
        <f t="shared" si="1"/>
        <v>6000.01</v>
      </c>
      <c r="D10" s="24">
        <f>D9+2000</f>
        <v>8000</v>
      </c>
      <c r="E10" s="25">
        <f t="shared" si="2"/>
        <v>0.12999999999999998</v>
      </c>
    </row>
    <row r="11" spans="2:5" ht="19.5" customHeight="1">
      <c r="B11" s="17">
        <f t="shared" si="0"/>
        <v>6</v>
      </c>
      <c r="C11" s="24">
        <f t="shared" si="1"/>
        <v>8000.01</v>
      </c>
      <c r="D11" s="24">
        <f>D10+2000</f>
        <v>10000</v>
      </c>
      <c r="E11" s="25">
        <f t="shared" si="2"/>
        <v>0.13999999999999999</v>
      </c>
    </row>
    <row r="12" spans="2:5" ht="19.5" customHeight="1">
      <c r="B12" s="17">
        <f t="shared" si="0"/>
        <v>7</v>
      </c>
      <c r="C12" s="24">
        <f t="shared" si="1"/>
        <v>10000.01</v>
      </c>
      <c r="D12" s="24" t="s">
        <v>14</v>
      </c>
      <c r="E12" s="25">
        <f t="shared" si="2"/>
        <v>0.15</v>
      </c>
    </row>
  </sheetData>
  <sheetProtection password="CC6B" sheet="1" objects="1" scenarios="1" selectLockedCells="1" selectUnlockedCells="1"/>
  <mergeCells count="2">
    <mergeCell ref="E4:E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9"/>
  <sheetViews>
    <sheetView zoomScalePageLayoutView="0" workbookViewId="0" topLeftCell="A1">
      <selection activeCell="B1" sqref="B1"/>
    </sheetView>
  </sheetViews>
  <sheetFormatPr defaultColWidth="4.140625" defaultRowHeight="15"/>
  <cols>
    <col min="1" max="1" width="1.1484375" style="6" customWidth="1"/>
    <col min="2" max="2" width="3.28125" style="6" customWidth="1"/>
    <col min="3" max="3" width="73.57421875" style="6" customWidth="1"/>
    <col min="4" max="4" width="4.7109375" style="6" customWidth="1"/>
    <col min="5" max="11" width="12.7109375" style="6" customWidth="1"/>
    <col min="12" max="13" width="10.421875" style="6" customWidth="1"/>
    <col min="14" max="16384" width="4.140625" style="6" customWidth="1"/>
  </cols>
  <sheetData>
    <row r="2" spans="2:8" ht="15">
      <c r="B2" s="2"/>
      <c r="C2" s="3"/>
      <c r="D2" s="4"/>
      <c r="E2" s="5"/>
      <c r="H2" s="7">
        <f>'ISR Asalariados'!G5</f>
        <v>0</v>
      </c>
    </row>
    <row r="3" spans="2:5" ht="15">
      <c r="B3" s="8" t="s">
        <v>31</v>
      </c>
      <c r="C3" s="8"/>
      <c r="D3" s="8"/>
      <c r="E3" s="8"/>
    </row>
    <row r="4" spans="2:5" ht="15">
      <c r="B4" s="4" t="s">
        <v>32</v>
      </c>
      <c r="C4" s="6" t="s">
        <v>33</v>
      </c>
      <c r="D4" s="9">
        <v>17</v>
      </c>
      <c r="E4" s="10">
        <f>'ISR Asalariados'!G14</f>
        <v>0</v>
      </c>
    </row>
    <row r="5" spans="2:5" ht="15">
      <c r="B5" s="4" t="s">
        <v>32</v>
      </c>
      <c r="C5" s="6" t="s">
        <v>34</v>
      </c>
      <c r="D5" s="9">
        <v>18</v>
      </c>
      <c r="E5" s="10">
        <f>'ISR Asalariados'!G17</f>
        <v>0</v>
      </c>
    </row>
    <row r="6" spans="2:5" ht="15">
      <c r="B6" s="4" t="s">
        <v>32</v>
      </c>
      <c r="C6" s="6" t="s">
        <v>35</v>
      </c>
      <c r="D6" s="9">
        <v>19</v>
      </c>
      <c r="E6" s="10">
        <f>'ISR Asalariados'!G16</f>
        <v>0</v>
      </c>
    </row>
    <row r="7" spans="2:5" ht="15">
      <c r="B7" s="4" t="s">
        <v>32</v>
      </c>
      <c r="C7" s="6" t="s">
        <v>36</v>
      </c>
      <c r="D7" s="9">
        <v>20</v>
      </c>
      <c r="E7" s="10">
        <f>'ISR Asalariados'!G15</f>
        <v>0</v>
      </c>
    </row>
    <row r="8" spans="2:8" ht="15">
      <c r="B8" s="4" t="s">
        <v>32</v>
      </c>
      <c r="C8" s="6" t="s">
        <v>37</v>
      </c>
      <c r="D8" s="9">
        <v>21</v>
      </c>
      <c r="E8" s="10">
        <v>0</v>
      </c>
      <c r="H8" s="11"/>
    </row>
    <row r="9" spans="2:5" ht="15">
      <c r="B9" s="4" t="s">
        <v>32</v>
      </c>
      <c r="C9" s="6" t="s">
        <v>38</v>
      </c>
      <c r="D9" s="9">
        <v>22</v>
      </c>
      <c r="E9" s="10">
        <v>0</v>
      </c>
    </row>
    <row r="10" spans="2:8" ht="15">
      <c r="B10" s="4" t="s">
        <v>32</v>
      </c>
      <c r="C10" s="6" t="s">
        <v>39</v>
      </c>
      <c r="D10" s="9">
        <v>23</v>
      </c>
      <c r="E10" s="10">
        <v>0</v>
      </c>
      <c r="H10" s="11"/>
    </row>
    <row r="11" spans="2:8" ht="15">
      <c r="B11" s="4" t="s">
        <v>32</v>
      </c>
      <c r="C11" s="6" t="s">
        <v>40</v>
      </c>
      <c r="D11" s="9">
        <v>24</v>
      </c>
      <c r="E11" s="10">
        <v>0</v>
      </c>
      <c r="H11" s="12"/>
    </row>
    <row r="12" spans="2:8" ht="15">
      <c r="B12" s="4" t="s">
        <v>32</v>
      </c>
      <c r="C12" s="6" t="s">
        <v>41</v>
      </c>
      <c r="D12" s="9">
        <v>25</v>
      </c>
      <c r="E12" s="10">
        <v>0</v>
      </c>
      <c r="H12" s="11"/>
    </row>
    <row r="13" spans="2:8" ht="15">
      <c r="B13" s="2" t="s">
        <v>42</v>
      </c>
      <c r="C13" s="3" t="s">
        <v>43</v>
      </c>
      <c r="D13" s="9">
        <v>26</v>
      </c>
      <c r="E13" s="13">
        <f>SUM(E4:E12)</f>
        <v>0</v>
      </c>
      <c r="H13" s="11"/>
    </row>
    <row r="14" spans="2:8" ht="15">
      <c r="B14" s="2"/>
      <c r="C14" s="3"/>
      <c r="D14" s="9"/>
      <c r="E14" s="13"/>
      <c r="H14" s="11"/>
    </row>
    <row r="15" spans="2:5" ht="15">
      <c r="B15" s="8" t="s">
        <v>44</v>
      </c>
      <c r="C15" s="8"/>
      <c r="D15" s="8"/>
      <c r="E15" s="14"/>
    </row>
    <row r="16" spans="2:8" ht="15">
      <c r="B16" s="4" t="s">
        <v>45</v>
      </c>
      <c r="C16" s="6" t="s">
        <v>46</v>
      </c>
      <c r="D16" s="4">
        <v>27</v>
      </c>
      <c r="E16" s="10">
        <v>36000</v>
      </c>
      <c r="F16" s="4" t="s">
        <v>57</v>
      </c>
      <c r="H16" s="12"/>
    </row>
    <row r="17" spans="2:8" ht="15" customHeight="1">
      <c r="B17" s="4" t="s">
        <v>45</v>
      </c>
      <c r="C17" s="6" t="s">
        <v>47</v>
      </c>
      <c r="D17" s="4">
        <v>28</v>
      </c>
      <c r="E17" s="10">
        <f>'ISR Asalariados'!G23</f>
        <v>0</v>
      </c>
      <c r="F17" s="4"/>
      <c r="G17" s="6" t="s">
        <v>56</v>
      </c>
      <c r="H17" s="12"/>
    </row>
    <row r="18" spans="2:7" ht="15" customHeight="1">
      <c r="B18" s="4" t="s">
        <v>45</v>
      </c>
      <c r="C18" s="6" t="s">
        <v>48</v>
      </c>
      <c r="D18" s="4">
        <v>29</v>
      </c>
      <c r="E18" s="10">
        <f>'ISR Asalariados'!G24</f>
        <v>0</v>
      </c>
      <c r="F18" s="15" t="e">
        <f>(E18+E17)/(E13-E11)</f>
        <v>#DIV/0!</v>
      </c>
      <c r="G18" s="6" t="s">
        <v>56</v>
      </c>
    </row>
    <row r="19" spans="2:9" ht="15" customHeight="1">
      <c r="B19" s="4" t="s">
        <v>45</v>
      </c>
      <c r="C19" s="6" t="s">
        <v>40</v>
      </c>
      <c r="D19" s="4"/>
      <c r="E19" s="10">
        <f>E5+E6</f>
        <v>0</v>
      </c>
      <c r="H19" s="12"/>
      <c r="I19" s="16"/>
    </row>
    <row r="20" spans="2:11" ht="15" customHeight="1">
      <c r="B20" s="4" t="s">
        <v>45</v>
      </c>
      <c r="C20" s="6" t="s">
        <v>58</v>
      </c>
      <c r="D20" s="4">
        <v>30</v>
      </c>
      <c r="E20" s="10">
        <f>IF(AND(H2&gt;=H30,H2&lt;=I30),E13*J30,IF(AND(H2&gt;=H31,H2&lt;=I31),E13*J31,IF(H2&gt;I31,E13*J32,0)))</f>
        <v>0</v>
      </c>
      <c r="H20" s="12"/>
      <c r="J20" s="17"/>
      <c r="K20" s="17"/>
    </row>
    <row r="21" spans="2:11" ht="15" customHeight="1">
      <c r="B21" s="2" t="s">
        <v>42</v>
      </c>
      <c r="C21" s="3" t="s">
        <v>50</v>
      </c>
      <c r="D21" s="2">
        <v>36</v>
      </c>
      <c r="E21" s="13">
        <f>SUM(E16:E20)</f>
        <v>36000</v>
      </c>
      <c r="J21" s="18"/>
      <c r="K21" s="4"/>
    </row>
    <row r="22" spans="2:11" ht="15" customHeight="1">
      <c r="B22" s="2"/>
      <c r="C22" s="3" t="s">
        <v>51</v>
      </c>
      <c r="D22" s="2">
        <v>37</v>
      </c>
      <c r="E22" s="13">
        <f>E13-E21</f>
        <v>-36000</v>
      </c>
      <c r="J22" s="18"/>
      <c r="K22" s="4"/>
    </row>
    <row r="23" spans="2:11" ht="15" customHeight="1">
      <c r="B23" s="2"/>
      <c r="C23" s="3"/>
      <c r="D23" s="2"/>
      <c r="E23" s="13"/>
      <c r="J23" s="18"/>
      <c r="K23" s="19"/>
    </row>
    <row r="24" spans="2:5" ht="15" customHeight="1">
      <c r="B24" s="8" t="s">
        <v>52</v>
      </c>
      <c r="C24" s="8"/>
      <c r="D24" s="8"/>
      <c r="E24" s="14"/>
    </row>
    <row r="25" spans="2:6" ht="15" customHeight="1">
      <c r="B25" s="2"/>
      <c r="C25" s="3" t="s">
        <v>53</v>
      </c>
      <c r="D25" s="2">
        <v>38</v>
      </c>
      <c r="E25" s="13">
        <f>ROUND(IF(E22&lt;=65000,E22*0.15,IF(AND(E22&gt;65000,E22&lt;=180000),((E22*0.2)-3250),IF(AND(E22&gt;180000,E22&lt;=295000),((E22*0.25)-12250),IF(E22&gt;295000,((E22*0.31)-29950))))),0)</f>
        <v>-5400</v>
      </c>
      <c r="F25" s="2" t="s">
        <v>49</v>
      </c>
    </row>
    <row r="26" spans="2:10" ht="15" customHeight="1">
      <c r="B26" s="2" t="s">
        <v>45</v>
      </c>
      <c r="C26" s="3" t="s">
        <v>54</v>
      </c>
      <c r="D26" s="2">
        <v>39</v>
      </c>
      <c r="E26" s="13">
        <f>F26*E13</f>
        <v>0</v>
      </c>
      <c r="F26" s="20">
        <v>0.10714</v>
      </c>
      <c r="G26" s="21" t="s">
        <v>59</v>
      </c>
      <c r="H26" s="22"/>
      <c r="I26" s="22"/>
      <c r="J26" s="22"/>
    </row>
    <row r="27" spans="2:5" ht="15">
      <c r="B27" s="2"/>
      <c r="C27" s="3" t="s">
        <v>55</v>
      </c>
      <c r="D27" s="2">
        <v>40</v>
      </c>
      <c r="E27" s="13">
        <f>ROUND(IF(E25-E26&lt;=0,0,E25-E26),0)</f>
        <v>0</v>
      </c>
    </row>
    <row r="28" spans="7:10" ht="15">
      <c r="G28" s="17" t="s">
        <v>16</v>
      </c>
      <c r="H28" s="23" t="s">
        <v>10</v>
      </c>
      <c r="I28" s="22"/>
      <c r="J28" s="101" t="s">
        <v>15</v>
      </c>
    </row>
    <row r="29" spans="7:10" ht="15">
      <c r="G29" s="17"/>
      <c r="H29" s="17" t="s">
        <v>12</v>
      </c>
      <c r="I29" s="17" t="s">
        <v>13</v>
      </c>
      <c r="J29" s="101"/>
    </row>
    <row r="30" spans="7:10" ht="15">
      <c r="G30" s="17">
        <v>1</v>
      </c>
      <c r="H30" s="24">
        <v>0.01</v>
      </c>
      <c r="I30" s="24">
        <v>10000</v>
      </c>
      <c r="J30" s="25">
        <v>0.015</v>
      </c>
    </row>
    <row r="31" spans="7:10" ht="15">
      <c r="G31" s="17">
        <f>+G30+1</f>
        <v>2</v>
      </c>
      <c r="H31" s="24">
        <f>+I30+0.01</f>
        <v>10000.01</v>
      </c>
      <c r="I31" s="24">
        <v>15000</v>
      </c>
      <c r="J31" s="25">
        <v>0.02</v>
      </c>
    </row>
    <row r="32" spans="7:10" ht="15">
      <c r="G32" s="17">
        <f>+G31+1</f>
        <v>3</v>
      </c>
      <c r="H32" s="24">
        <f>+I31+0.01</f>
        <v>15000.01</v>
      </c>
      <c r="I32" s="24" t="s">
        <v>14</v>
      </c>
      <c r="J32" s="25">
        <v>0.06</v>
      </c>
    </row>
    <row r="36" spans="10:13" ht="15">
      <c r="J36" s="17"/>
      <c r="K36" s="24"/>
      <c r="L36" s="24"/>
      <c r="M36" s="25"/>
    </row>
    <row r="37" spans="10:13" ht="15">
      <c r="J37" s="17"/>
      <c r="K37" s="24"/>
      <c r="L37" s="24"/>
      <c r="M37" s="25"/>
    </row>
    <row r="38" spans="10:13" ht="15">
      <c r="J38" s="17"/>
      <c r="K38" s="24"/>
      <c r="L38" s="24"/>
      <c r="M38" s="25"/>
    </row>
    <row r="39" spans="10:13" ht="15">
      <c r="J39" s="17"/>
      <c r="K39" s="24"/>
      <c r="L39" s="24"/>
      <c r="M39" s="25"/>
    </row>
  </sheetData>
  <sheetProtection password="CC6B" sheet="1" objects="1" scenarios="1" selectLockedCells="1" selectUnlockedCells="1"/>
  <mergeCells count="1">
    <mergeCell ref="J28:J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Lopez</dc:creator>
  <cp:keywords/>
  <dc:description/>
  <cp:lastModifiedBy>cherrera</cp:lastModifiedBy>
  <cp:lastPrinted>2012-02-20T22:02:13Z</cp:lastPrinted>
  <dcterms:created xsi:type="dcterms:W3CDTF">2012-02-07T02:50:35Z</dcterms:created>
  <dcterms:modified xsi:type="dcterms:W3CDTF">2013-06-05T18:04:53Z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4106</vt:i4>
  </property>
</Properties>
</file>